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defaultThemeVersion="124226"/>
  <mc:AlternateContent xmlns:mc="http://schemas.openxmlformats.org/markup-compatibility/2006">
    <mc:Choice Requires="x15">
      <x15ac:absPath xmlns:x15ac="http://schemas.microsoft.com/office/spreadsheetml/2010/11/ac" url="S:\CORRESPONDENCIA\CIRCULARES\2026\RESOLUCION\"/>
    </mc:Choice>
  </mc:AlternateContent>
  <xr:revisionPtr revIDLastSave="0" documentId="13_ncr:1_{CEDDEAB4-359E-4361-943D-9F6E2D67FE9A}" xr6:coauthVersionLast="47" xr6:coauthVersionMax="47" xr10:uidLastSave="{00000000-0000-0000-0000-000000000000}"/>
  <bookViews>
    <workbookView xWindow="-120" yWindow="-120" windowWidth="20730" windowHeight="11160" activeTab="1" xr2:uid="{00000000-000D-0000-FFFF-FFFF00000000}"/>
  </bookViews>
  <sheets>
    <sheet name="Indice" sheetId="29" r:id="rId1"/>
    <sheet name="SUBSUELO NO 1" sheetId="1" r:id="rId2"/>
    <sheet name="SUBSUELO NO 2" sheetId="2" r:id="rId3"/>
    <sheet name="SUBSUELO NO 3" sheetId="3" r:id="rId4"/>
    <sheet name="SUBSUELO NO 4" sheetId="30" r:id="rId5"/>
    <sheet name="SUBSUELO NO 5" sheetId="5" r:id="rId6"/>
    <sheet name="SUBSUELO NO 6" sheetId="20" r:id="rId7"/>
    <sheet name="APORTES NO 1" sheetId="7" r:id="rId8"/>
    <sheet name="APORTES NO 2" sheetId="9" r:id="rId9"/>
    <sheet name="PARTICIPACION NO 1" sheetId="10" r:id="rId10"/>
    <sheet name="PARTICIPACION NO 2" sheetId="23" r:id="rId11"/>
    <sheet name="PRECIOS ALTOS NO 1" sheetId="12" r:id="rId12"/>
    <sheet name="PRECIOS ALTOS NO 2" sheetId="25" r:id="rId13"/>
    <sheet name="PRECIOS ALTOS NO 3" sheetId="16" r:id="rId14"/>
    <sheet name="Recibo de pago" sheetId="27" r:id="rId15"/>
    <sheet name="Tarifas" sheetId="26" state="hidden" r:id="rId16"/>
    <sheet name="Parámetros" sheetId="28" state="hidden" r:id="rId17"/>
  </sheets>
  <definedNames>
    <definedName name="_xlnm.Print_Area" localSheetId="9">'PARTICIPACION NO 1'!$A$1:$E$88</definedName>
    <definedName name="_xlnm.Print_Area" localSheetId="10">'PARTICIPACION NO 2'!$A$1:$E$87</definedName>
    <definedName name="_xlnm.Print_Area" localSheetId="3">'SUBSUELO NO 3'!$A$1:$E$55</definedName>
    <definedName name="_xlnm.Print_Area" localSheetId="4">'SUBSUELO NO 4'!$A$1:$E$55</definedName>
    <definedName name="_xlnm.Print_Area" localSheetId="15">Tarifas!$A$1:$F$98</definedName>
    <definedName name="_xlnm.Print_Titles" localSheetId="9">'PARTICIPACION NO 1'!$1:$12</definedName>
    <definedName name="_xlnm.Print_Titles" localSheetId="10">'PARTICIPACION NO 2'!$1:$12</definedName>
    <definedName name="_xlnm.Print_Titles" localSheetId="11">'PRECIOS ALTOS NO 1'!$1:$12</definedName>
    <definedName name="_xlnm.Print_Titles" localSheetId="12">'PRECIOS ALTOS NO 2'!$1:$12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7" l="1"/>
  <c r="E19" i="7"/>
  <c r="E20" i="7"/>
  <c r="E30" i="5"/>
  <c r="E25" i="5"/>
  <c r="E18" i="27"/>
  <c r="E23" i="1"/>
  <c r="E27" i="10"/>
  <c r="E33" i="10" s="1"/>
  <c r="E45" i="10" s="1"/>
  <c r="E23" i="10"/>
  <c r="E24" i="10"/>
  <c r="E32" i="10"/>
  <c r="E39" i="10"/>
  <c r="F15" i="26"/>
  <c r="C13" i="26"/>
  <c r="E36" i="25"/>
  <c r="E38" i="25" s="1"/>
  <c r="E41" i="25" s="1"/>
  <c r="E42" i="23"/>
  <c r="E46" i="10"/>
  <c r="F72" i="26"/>
  <c r="E72" i="26"/>
  <c r="F60" i="26"/>
  <c r="E60" i="26"/>
  <c r="F38" i="26"/>
  <c r="E38" i="26"/>
  <c r="F33" i="26"/>
  <c r="E33" i="26"/>
  <c r="F23" i="26"/>
  <c r="E23" i="26"/>
  <c r="C14" i="26"/>
  <c r="E29" i="23"/>
  <c r="E35" i="23"/>
  <c r="E27" i="23"/>
  <c r="E23" i="23"/>
  <c r="E24" i="23" s="1"/>
  <c r="E24" i="20"/>
  <c r="E25" i="20" s="1"/>
  <c r="E28" i="20"/>
  <c r="E24" i="5"/>
  <c r="E31" i="5" s="1"/>
  <c r="F16" i="26"/>
  <c r="F54" i="26" l="1"/>
  <c r="E24" i="9" s="1"/>
  <c r="F49" i="26"/>
  <c r="E30" i="20" s="1"/>
  <c r="E31" i="20" s="1"/>
  <c r="F47" i="26"/>
  <c r="E32" i="5" s="1"/>
  <c r="E33" i="5" s="1"/>
  <c r="F43" i="26"/>
  <c r="F74" i="26"/>
  <c r="H30" i="12" s="1"/>
  <c r="F78" i="26"/>
  <c r="E34" i="12" s="1"/>
  <c r="E36" i="12" s="1"/>
  <c r="F76" i="26"/>
  <c r="H28" i="12" s="1"/>
  <c r="F75" i="26"/>
  <c r="H29" i="12" s="1"/>
  <c r="F80" i="26"/>
  <c r="F81" i="26"/>
  <c r="F84" i="26"/>
  <c r="F86" i="26"/>
  <c r="F85" i="26"/>
  <c r="F77" i="26"/>
  <c r="H27" i="12" s="1"/>
  <c r="E30" i="23"/>
  <c r="E41" i="23" s="1"/>
  <c r="E29" i="20"/>
  <c r="F35" i="26"/>
  <c r="E21" i="2" s="1"/>
  <c r="E22" i="2" s="1"/>
  <c r="F24" i="26"/>
  <c r="F42" i="26"/>
  <c r="F41" i="26"/>
  <c r="E24" i="30" s="1"/>
  <c r="E25" i="30" s="1"/>
  <c r="F40" i="26"/>
  <c r="E35" i="16"/>
  <c r="E37" i="16" s="1"/>
  <c r="E38" i="16" s="1"/>
  <c r="F26" i="26"/>
  <c r="E51" i="25"/>
  <c r="E50" i="25"/>
  <c r="F25" i="26"/>
  <c r="E39" i="12" l="1"/>
  <c r="E49" i="12" s="1"/>
  <c r="E21" i="1"/>
  <c r="E22" i="1" s="1"/>
  <c r="E44" i="16"/>
  <c r="E45" i="16"/>
  <c r="E24" i="3"/>
  <c r="E25" i="3" s="1"/>
  <c r="E21" i="7" s="1"/>
  <c r="E48" i="12"/>
  <c r="E2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tc={602BF4EF-D8A2-4EE6-97AF-F4DD821D05E9}</author>
  </authors>
  <commentList>
    <comment ref="B71" authorId="0" shapeId="0" xr:uid="{602BF4EF-D8A2-4EE6-97AF-F4DD821D05E9}">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deben incluir los permisos de quema?</t>
      </text>
    </comment>
  </commentList>
</comments>
</file>

<file path=xl/sharedStrings.xml><?xml version="1.0" encoding="utf-8"?>
<sst xmlns="http://schemas.openxmlformats.org/spreadsheetml/2006/main" count="1215" uniqueCount="752">
  <si>
    <t>Formularios disponibles</t>
  </si>
  <si>
    <t>Uso</t>
  </si>
  <si>
    <t>Formulario Uso Subsuelo No. 1</t>
  </si>
  <si>
    <t>Formulario Uso Subsuelo No. 2</t>
  </si>
  <si>
    <t>Formulario Uso Subsuelo No. 3</t>
  </si>
  <si>
    <t xml:space="preserve">Formulario Uso Subsuelo No. 4 </t>
  </si>
  <si>
    <t>Formulario Uso Subsuelo No. 5</t>
  </si>
  <si>
    <t>Formulario Aportes No. 1</t>
  </si>
  <si>
    <t>Formulario Aportes No. 2</t>
  </si>
  <si>
    <t>Formulario Participación Producción No. 1</t>
  </si>
  <si>
    <t>Formulario Participación Producción No. 2</t>
  </si>
  <si>
    <t>Formulario Precios Altos No. 1</t>
  </si>
  <si>
    <t>Formulario Precios Altos No. 2</t>
  </si>
  <si>
    <t>Formulario Precios Altos No. 3</t>
  </si>
  <si>
    <t>Recibo oficial de pago de Derechos Económicos</t>
  </si>
  <si>
    <t>Contratos de Evaluación Técnica - TEA</t>
  </si>
  <si>
    <t>Áreas Continentales y Costa Afuera</t>
  </si>
  <si>
    <t>Liquidación anual del Derecho Económico por concepto del Uso del Subsuelo</t>
  </si>
  <si>
    <t xml:space="preserve">Contratista o Evaluador </t>
  </si>
  <si>
    <t>Nombre del Contrato</t>
  </si>
  <si>
    <t>LLA 100 (E&amp;P)</t>
  </si>
  <si>
    <t>Fecha de suscripción del contrato (dd-mm-aa)</t>
  </si>
  <si>
    <t xml:space="preserve">Superficie total del Área (S), en hectáreas </t>
  </si>
  <si>
    <t>(1)</t>
  </si>
  <si>
    <t>Fecha Efectiva  (dd-mm-aa)</t>
  </si>
  <si>
    <t>Período de liquidación:</t>
  </si>
  <si>
    <t>de (dd-mm-aa)</t>
  </si>
  <si>
    <t>a (dd-mm-aa)</t>
  </si>
  <si>
    <t>Corresponde a un Área Costa Afuera (Sí o No)</t>
  </si>
  <si>
    <t>(2)</t>
  </si>
  <si>
    <t>La profundidad de agua es mayor de 1.000 m. (Sí o No)</t>
  </si>
  <si>
    <t>(3)</t>
  </si>
  <si>
    <t>Tarifa Anual Vigente (TAUS) en USD/ha</t>
  </si>
  <si>
    <r>
      <t>Derecho Económico por concepto del Uso del Subsuelo</t>
    </r>
    <r>
      <rPr>
        <sz val="11"/>
        <color theme="1"/>
        <rFont val="Tahoma"/>
        <family val="2"/>
      </rPr>
      <t xml:space="preserve"> (</t>
    </r>
    <r>
      <rPr>
        <b/>
        <sz val="11"/>
        <color theme="1"/>
        <rFont val="Tahoma"/>
        <family val="2"/>
      </rPr>
      <t>DUS</t>
    </r>
    <r>
      <rPr>
        <b/>
        <vertAlign val="subscript"/>
        <sz val="11"/>
        <color theme="1"/>
        <rFont val="Tahoma"/>
        <family val="2"/>
      </rPr>
      <t>ET</t>
    </r>
    <r>
      <rPr>
        <sz val="11"/>
        <color theme="1"/>
        <rFont val="Tahoma"/>
        <family val="2"/>
      </rPr>
      <t>)</t>
    </r>
    <r>
      <rPr>
        <b/>
        <sz val="11"/>
        <color theme="1"/>
        <rFont val="Tahoma"/>
        <family val="2"/>
      </rPr>
      <t xml:space="preserve"> en USD </t>
    </r>
  </si>
  <si>
    <t>Fecha Límite de Pago  (dd-mm-aa)</t>
  </si>
  <si>
    <t>Indique la superficie total del Área (S), en hectáreas, hasta centécimas.</t>
  </si>
  <si>
    <t>Especifique Sí o No.</t>
  </si>
  <si>
    <t>Si la respuesta de la casilla inmediatamente anterior es afirmativa, señale Sí o No.</t>
  </si>
  <si>
    <t>Casillas protegidas. No modificar.</t>
  </si>
  <si>
    <r>
      <t xml:space="preserve">Casillas para ingresar datos. </t>
    </r>
    <r>
      <rPr>
        <b/>
        <u/>
        <sz val="10"/>
        <color theme="1"/>
        <rFont val="Tahoma"/>
        <family val="2"/>
      </rPr>
      <t>No modificar el formato</t>
    </r>
    <r>
      <rPr>
        <b/>
        <sz val="10"/>
        <color theme="1"/>
        <rFont val="Tahoma"/>
        <family val="2"/>
      </rPr>
      <t>.</t>
    </r>
  </si>
  <si>
    <t>Firman por el Contratista o Evaluador:</t>
  </si>
  <si>
    <t>Revisó y aprobó por la ANH:</t>
  </si>
  <si>
    <t>Contratos de Exploración y Producción - E&amp;P</t>
  </si>
  <si>
    <t>Acumulaciones de Hidrocarburos en Rocas Generadoras</t>
  </si>
  <si>
    <t>Período de Exploración y de Evaluación sin Producción</t>
  </si>
  <si>
    <t>Contratista</t>
  </si>
  <si>
    <r>
      <t>Derecho Económico por concepto del Uso del Subsuelo</t>
    </r>
    <r>
      <rPr>
        <sz val="11"/>
        <color theme="1"/>
        <rFont val="Tahoma"/>
        <family val="2"/>
      </rPr>
      <t xml:space="preserve"> (</t>
    </r>
    <r>
      <rPr>
        <b/>
        <sz val="11"/>
        <color theme="1"/>
        <rFont val="Tahoma"/>
        <family val="2"/>
      </rPr>
      <t>DUS</t>
    </r>
    <r>
      <rPr>
        <b/>
        <vertAlign val="subscript"/>
        <sz val="11"/>
        <color theme="1"/>
        <rFont val="Tahoma"/>
        <family val="2"/>
      </rPr>
      <t>PE</t>
    </r>
    <r>
      <rPr>
        <sz val="11"/>
        <color theme="1"/>
        <rFont val="Tahoma"/>
        <family val="2"/>
      </rPr>
      <t>)</t>
    </r>
    <r>
      <rPr>
        <b/>
        <sz val="11"/>
        <color theme="1"/>
        <rFont val="Tahoma"/>
        <family val="2"/>
      </rPr>
      <t xml:space="preserve"> en USD</t>
    </r>
  </si>
  <si>
    <t>Indique la superficie total del Área Asignada o su Remanente (S), en hectáreas, hasta centécimas.</t>
  </si>
  <si>
    <t>Firman por el Contratista:</t>
  </si>
  <si>
    <t>Acumulaciones de Hidrocarburos en Trampas</t>
  </si>
  <si>
    <t xml:space="preserve">Contratista </t>
  </si>
  <si>
    <t>VIM 22 (E&amp;P)</t>
  </si>
  <si>
    <t>Fecha de suscripción del Contrato (dd-mm-aa)</t>
  </si>
  <si>
    <t>Corresponde a un Yacimiento Descubierto No Desarrollado (Sí o No)</t>
  </si>
  <si>
    <t>No</t>
  </si>
  <si>
    <t>Se trata de un Área Costa Afuera (Sí o No)</t>
  </si>
  <si>
    <r>
      <t xml:space="preserve">Derecho Económico por concepto del Uso del Subsuelo </t>
    </r>
    <r>
      <rPr>
        <sz val="11"/>
        <color theme="1"/>
        <rFont val="Tahoma"/>
        <family val="2"/>
      </rPr>
      <t>(</t>
    </r>
    <r>
      <rPr>
        <b/>
        <sz val="11"/>
        <color theme="1"/>
        <rFont val="Tahoma"/>
        <family val="2"/>
      </rPr>
      <t>DUS</t>
    </r>
    <r>
      <rPr>
        <b/>
        <vertAlign val="subscript"/>
        <sz val="11"/>
        <color theme="1"/>
        <rFont val="Tahoma"/>
        <family val="2"/>
      </rPr>
      <t>PE</t>
    </r>
    <r>
      <rPr>
        <sz val="11"/>
        <color theme="1"/>
        <rFont val="Tahoma"/>
        <family val="2"/>
      </rPr>
      <t>)</t>
    </r>
    <r>
      <rPr>
        <b/>
        <sz val="11"/>
        <color theme="1"/>
        <rFont val="Tahoma"/>
        <family val="2"/>
      </rPr>
      <t xml:space="preserve"> en USD</t>
    </r>
  </si>
  <si>
    <t>Acumulaciones en Trampas y en Rocas Generadoras</t>
  </si>
  <si>
    <t>Liquidación semestral del Derecho Económico por concepto del Uso del Subsuelo</t>
  </si>
  <si>
    <t>Periodo de Explotación y Producción en Descubrimientos o en Periodo de Evaluación con Producción</t>
  </si>
  <si>
    <t xml:space="preserve"> Hidrocarburos Líquidos</t>
  </si>
  <si>
    <r>
      <rPr>
        <sz val="11"/>
        <color theme="1"/>
        <rFont val="Tahoma"/>
        <family val="2"/>
      </rPr>
      <t>Contratista</t>
    </r>
    <r>
      <rPr>
        <sz val="10"/>
        <color theme="1"/>
        <rFont val="Tahoma"/>
        <family val="2"/>
      </rPr>
      <t xml:space="preserve"> </t>
    </r>
  </si>
  <si>
    <t>Nombre del Campo</t>
  </si>
  <si>
    <t>Nombre del Área en Explotación</t>
  </si>
  <si>
    <t>(Semestre)</t>
  </si>
  <si>
    <t>(Año)</t>
  </si>
  <si>
    <t xml:space="preserve">Producción Total del Campo (PT), expresada en Barriles </t>
  </si>
  <si>
    <t>Porcentaje de Regalías establecido por la Ley (PR%)</t>
  </si>
  <si>
    <t>Volumen de Regalías (R), expresado en Barriles</t>
  </si>
  <si>
    <t xml:space="preserve">Producción Base (PB), en Barriles </t>
  </si>
  <si>
    <t xml:space="preserve">Porcentaje de Participación en la Producción (X%) (XP en la Fórmula) </t>
  </si>
  <si>
    <t>El período de liquidación corresponde a prórroga del Período de Explotación (Sí o No)</t>
  </si>
  <si>
    <t>(4)</t>
  </si>
  <si>
    <t>Se trata de un Yacimiento en Trampas (Sí o No)</t>
  </si>
  <si>
    <t>Porcentaje de Participación Adicional</t>
  </si>
  <si>
    <t>Producción Base para el cálculo del Derecho (PBD), expresada en Barriles</t>
  </si>
  <si>
    <t>Tarifa Vigente (TUP) en USD/bbl</t>
  </si>
  <si>
    <t>Diligencie en esta casilla la Producción Total del Campo (PT), una vez descontados los volúmenes utilizados en operaciones de extracción y desperdicio, expresados en bbl.</t>
  </si>
  <si>
    <t>Indique el Porcentaje de Regalías de acuerdo con la ley (Ejemplo: 8,5% ingrese 8,5).</t>
  </si>
  <si>
    <t>Consigne en esta casilla el Porcentaje de Participación en la Producción (X%), pactado en el Contrato, (XP en la Fórmula).  (Ejemplo: 4% ingrese 4).</t>
  </si>
  <si>
    <t xml:space="preserve"> Gas Natural</t>
  </si>
  <si>
    <t>Producción Total del Campo (PT), expresada en miles de Pies Cúbicos</t>
  </si>
  <si>
    <t>Volumen de Regalías (R) en miles de Pies Cúbicos</t>
  </si>
  <si>
    <t>Producción Base (PB), también expresada en miles de Pies Cúbicos</t>
  </si>
  <si>
    <t>Porcentaje de Participación en la Producción (X%), pactado (XP en el Formulario)</t>
  </si>
  <si>
    <t xml:space="preserve">Producción Base (PBD) para el cálculo del Derecho, expresada en miles de Pies Cúbicos </t>
  </si>
  <si>
    <r>
      <t>Tarifa Vigente</t>
    </r>
    <r>
      <rPr>
        <vertAlign val="superscript"/>
        <sz val="11"/>
        <color theme="1"/>
        <rFont val="Tahoma"/>
        <family val="2"/>
      </rPr>
      <t xml:space="preserve"> </t>
    </r>
    <r>
      <rPr>
        <sz val="11"/>
        <color theme="1"/>
        <rFont val="Tahoma"/>
        <family val="2"/>
      </rPr>
      <t>(TUP) en USD/kft</t>
    </r>
    <r>
      <rPr>
        <vertAlign val="superscript"/>
        <sz val="11"/>
        <color theme="1"/>
        <rFont val="Tahoma"/>
        <family val="2"/>
      </rPr>
      <t>3</t>
    </r>
  </si>
  <si>
    <t>Diligencie en esta casilla la Producción Total del Campo (PT), una vez descontados los volúmenes utilizados en operaciones de extracción, reinyección y desperdicio, expresados en miles de Pies Cúbicos.</t>
  </si>
  <si>
    <t xml:space="preserve">Indique el Porcentaje de Regalías fijado por la Ley (Ejemplo: 8,5% ingrese 8,5). </t>
  </si>
  <si>
    <t>Consigne en esta casilla el Porcentaje de Participación en la Producción (X%), pactado en el Contrato  (XP en la Fórmula).  (Ejemplo: 4% ingrese 4).</t>
  </si>
  <si>
    <r>
      <t>Convenios</t>
    </r>
    <r>
      <rPr>
        <sz val="12"/>
        <color theme="1"/>
        <rFont val="Tahoma"/>
        <family val="2"/>
      </rPr>
      <t xml:space="preserve">, </t>
    </r>
    <r>
      <rPr>
        <b/>
        <sz val="12"/>
        <color theme="1"/>
        <rFont val="Tahoma"/>
        <family val="2"/>
      </rPr>
      <t>Contratos de Exploración y Producción - E&amp;P y Especiales</t>
    </r>
  </si>
  <si>
    <r>
      <t>Liquidación anual de los Aportes para Formación</t>
    </r>
    <r>
      <rPr>
        <sz val="12"/>
        <color theme="1"/>
        <rFont val="Tahoma"/>
        <family val="2"/>
      </rPr>
      <t xml:space="preserve">, </t>
    </r>
    <r>
      <rPr>
        <b/>
        <sz val="12"/>
        <color theme="1"/>
        <rFont val="Tahoma"/>
        <family val="2"/>
      </rPr>
      <t>Fortalecimiento Institucional y Transferencia de Tecnología</t>
    </r>
  </si>
  <si>
    <t xml:space="preserve"> Período de Exploración y de Evaluación sin Producción</t>
  </si>
  <si>
    <t>LLA 124 (E&amp;P)</t>
  </si>
  <si>
    <r>
      <t>Derecho Económico por concepto del Uso del Subsuelo (DUS</t>
    </r>
    <r>
      <rPr>
        <vertAlign val="subscript"/>
        <sz val="11"/>
        <color theme="1"/>
        <rFont val="Tahoma"/>
        <family val="2"/>
      </rPr>
      <t>PE</t>
    </r>
    <r>
      <rPr>
        <sz val="11"/>
        <color theme="1"/>
        <rFont val="Tahoma"/>
        <family val="2"/>
      </rPr>
      <t>) en USD</t>
    </r>
  </si>
  <si>
    <r>
      <t>Aportes para Formación</t>
    </r>
    <r>
      <rPr>
        <sz val="11"/>
        <color theme="1"/>
        <rFont val="Tahoma"/>
        <family val="2"/>
      </rPr>
      <t>,</t>
    </r>
    <r>
      <rPr>
        <b/>
        <sz val="11"/>
        <color theme="1"/>
        <rFont val="Tahoma"/>
        <family val="2"/>
      </rPr>
      <t xml:space="preserve"> Fortalecimiento Institucional y Transferencia de Tecnología </t>
    </r>
    <r>
      <rPr>
        <sz val="11"/>
        <color theme="1"/>
        <rFont val="Tahoma"/>
        <family val="2"/>
      </rPr>
      <t>(</t>
    </r>
    <r>
      <rPr>
        <b/>
        <sz val="11"/>
        <color theme="1"/>
        <rFont val="Tahoma"/>
        <family val="2"/>
      </rPr>
      <t>ATT</t>
    </r>
    <r>
      <rPr>
        <b/>
        <vertAlign val="subscript"/>
        <sz val="11"/>
        <color theme="1"/>
        <rFont val="Tahoma"/>
        <family val="2"/>
      </rPr>
      <t>PE</t>
    </r>
    <r>
      <rPr>
        <sz val="11"/>
        <color theme="1"/>
        <rFont val="Tahoma"/>
        <family val="2"/>
      </rPr>
      <t>)</t>
    </r>
    <r>
      <rPr>
        <b/>
        <sz val="11"/>
        <color theme="1"/>
        <rFont val="Tahoma"/>
        <family val="2"/>
      </rPr>
      <t xml:space="preserve"> en USD</t>
    </r>
  </si>
  <si>
    <t>Diligencie  el valor por concepto del Derecho por Uso del Subsuelo que aparece en los Formularios Uso Subsuelo No. 2 o 3, según se trate de Acumulaciones en Rocas Generadoras o en Trampas, para el mismo período de liquidación.</t>
  </si>
  <si>
    <r>
      <t>Convenios</t>
    </r>
    <r>
      <rPr>
        <sz val="12"/>
        <color theme="1"/>
        <rFont val="Tahoma"/>
        <family val="2"/>
      </rPr>
      <t>,</t>
    </r>
    <r>
      <rPr>
        <b/>
        <sz val="12"/>
        <color theme="1"/>
        <rFont val="Tahoma"/>
        <family val="2"/>
      </rPr>
      <t xml:space="preserve"> Contratos de Exploración y Producción - E&amp;P y Especiales</t>
    </r>
  </si>
  <si>
    <r>
      <t>Liquidación semestral del Aporte para Formación</t>
    </r>
    <r>
      <rPr>
        <sz val="12"/>
        <color theme="1"/>
        <rFont val="Tahoma"/>
        <family val="2"/>
      </rPr>
      <t>,</t>
    </r>
    <r>
      <rPr>
        <b/>
        <sz val="12"/>
        <color theme="1"/>
        <rFont val="Tahoma"/>
        <family val="2"/>
      </rPr>
      <t xml:space="preserve"> Fortalecimiento Institucional y Transferencia de Tecnología</t>
    </r>
  </si>
  <si>
    <t xml:space="preserve"> Hidrocarburos Líquidos y Gas Natural</t>
  </si>
  <si>
    <r>
      <rPr>
        <sz val="11"/>
        <color theme="1"/>
        <rFont val="Tahoma"/>
        <family val="2"/>
      </rPr>
      <t xml:space="preserve">Contratista </t>
    </r>
  </si>
  <si>
    <r>
      <t>Derecho Económico por concepto del Uso del Subsuelo (DUS</t>
    </r>
    <r>
      <rPr>
        <vertAlign val="subscript"/>
        <sz val="11"/>
        <color theme="1"/>
        <rFont val="Tahoma"/>
        <family val="2"/>
      </rPr>
      <t>P</t>
    </r>
    <r>
      <rPr>
        <sz val="11"/>
        <color theme="1"/>
        <rFont val="Tahoma"/>
        <family val="2"/>
      </rPr>
      <t>) en USD</t>
    </r>
  </si>
  <si>
    <r>
      <t>Aporte para Formación</t>
    </r>
    <r>
      <rPr>
        <sz val="11"/>
        <color theme="1"/>
        <rFont val="Tahoma"/>
        <family val="2"/>
      </rPr>
      <t>,</t>
    </r>
    <r>
      <rPr>
        <b/>
        <sz val="11"/>
        <color theme="1"/>
        <rFont val="Tahoma"/>
        <family val="2"/>
      </rPr>
      <t xml:space="preserve"> Fortalecimiento Institucional y Transferencia de Tecnología </t>
    </r>
    <r>
      <rPr>
        <sz val="11"/>
        <color theme="1"/>
        <rFont val="Tahoma"/>
        <family val="2"/>
      </rPr>
      <t>(</t>
    </r>
    <r>
      <rPr>
        <b/>
        <sz val="11"/>
        <color theme="1"/>
        <rFont val="Tahoma"/>
        <family val="2"/>
      </rPr>
      <t>ATT</t>
    </r>
    <r>
      <rPr>
        <b/>
        <vertAlign val="subscript"/>
        <sz val="11"/>
        <color theme="1"/>
        <rFont val="Tahoma"/>
        <family val="2"/>
      </rPr>
      <t>P</t>
    </r>
    <r>
      <rPr>
        <sz val="11"/>
        <color theme="1"/>
        <rFont val="Tahoma"/>
        <family val="2"/>
      </rPr>
      <t>)</t>
    </r>
    <r>
      <rPr>
        <b/>
        <sz val="11"/>
        <color theme="1"/>
        <rFont val="Tahoma"/>
        <family val="2"/>
      </rPr>
      <t xml:space="preserve"> en USD</t>
    </r>
  </si>
  <si>
    <t>Diligencia el valor  por concepto del Uso del Subsuelo que aparece en los Formularios Uso Subsuelo No. 4 o 5, según se trate de Hidrocarburos Líquidos o de Gas Natural, para el mismo período de liquidación.</t>
  </si>
  <si>
    <r>
      <t xml:space="preserve">Liquidación mensual del Derecho Económico por concepto de Participación en la Producción </t>
    </r>
    <r>
      <rPr>
        <sz val="12"/>
        <color theme="1"/>
        <rFont val="Tahoma"/>
        <family val="2"/>
      </rPr>
      <t>(</t>
    </r>
    <r>
      <rPr>
        <b/>
        <sz val="12"/>
        <color theme="1"/>
        <rFont val="Tahoma"/>
        <family val="2"/>
      </rPr>
      <t>X%</t>
    </r>
    <r>
      <rPr>
        <sz val="12"/>
        <color theme="1"/>
        <rFont val="Tahoma"/>
        <family val="2"/>
      </rPr>
      <t>)</t>
    </r>
  </si>
  <si>
    <t>Hidrocarburos Líquidos</t>
  </si>
  <si>
    <t>Precio promedio Referencia WTI</t>
  </si>
  <si>
    <t>FM</t>
  </si>
  <si>
    <t>(USD/MBTU)</t>
  </si>
  <si>
    <t xml:space="preserve">Período de liquidación: </t>
  </si>
  <si>
    <t>(Mes Calendario)</t>
  </si>
  <si>
    <t>Volumen de Regalías (R), también en Barriles</t>
  </si>
  <si>
    <t xml:space="preserve">Producción Base (PB), igualmente expresada en Barriles </t>
  </si>
  <si>
    <t>Porcentaje de Participación en la Producción, (X%) pactado, (XP en la Fórmula)</t>
  </si>
  <si>
    <t>Precio Promedio Diario del Petróleo Crudo Referencia WTI</t>
  </si>
  <si>
    <r>
      <t>Factor Multiplicador (FM) Artículo</t>
    </r>
    <r>
      <rPr>
        <sz val="11"/>
        <color rgb="FFFF0000"/>
        <rFont val="Tahoma"/>
        <family val="2"/>
      </rPr>
      <t xml:space="preserve"> </t>
    </r>
    <r>
      <rPr>
        <sz val="11"/>
        <rFont val="Tahoma"/>
        <family val="2"/>
      </rPr>
      <t>84.3</t>
    </r>
  </si>
  <si>
    <t>(5)</t>
  </si>
  <si>
    <t>Se trata de Hidrocarburos Líquidos Pesados o Extrapesados (Gravedad API ≤ 15º) (Sí o No)</t>
  </si>
  <si>
    <r>
      <t xml:space="preserve">Derecho Económico por concepto de Participación en la Producción </t>
    </r>
    <r>
      <rPr>
        <sz val="11"/>
        <color theme="1"/>
        <rFont val="Tahoma"/>
        <family val="2"/>
      </rPr>
      <t>(</t>
    </r>
    <r>
      <rPr>
        <b/>
        <sz val="11"/>
        <color theme="1"/>
        <rFont val="Tahoma"/>
        <family val="2"/>
      </rPr>
      <t>DPP</t>
    </r>
    <r>
      <rPr>
        <b/>
        <vertAlign val="subscript"/>
        <sz val="11"/>
        <color theme="1"/>
        <rFont val="Tahoma"/>
        <family val="2"/>
      </rPr>
      <t>VOL</t>
    </r>
    <r>
      <rPr>
        <sz val="11"/>
        <color theme="1"/>
        <rFont val="Tahoma"/>
        <family val="2"/>
      </rPr>
      <t>)</t>
    </r>
    <r>
      <rPr>
        <b/>
        <sz val="11"/>
        <color theme="1"/>
        <rFont val="Tahoma"/>
        <family val="2"/>
      </rPr>
      <t xml:space="preserve"> en Barriles</t>
    </r>
  </si>
  <si>
    <t>El Derecho se paga en especie (Sí o No)</t>
  </si>
  <si>
    <t>Volumen de Compensación (VC), en Barriles</t>
  </si>
  <si>
    <t>(6)</t>
  </si>
  <si>
    <t>Precio de Venta del Hidrocarburo (PV), en USD/bbl</t>
  </si>
  <si>
    <t>(7)</t>
  </si>
  <si>
    <t>Precio de Mercado en el Puerto de Exportación (PM), también en USD/bbl</t>
  </si>
  <si>
    <t>(8)</t>
  </si>
  <si>
    <t>Costos Deducibles (CD), en USD/bbl</t>
  </si>
  <si>
    <t>(9)</t>
  </si>
  <si>
    <t>Precio de Venta o de Mercado menos Costos Deducubles (PV o PM- CD), también en USD/bbl</t>
  </si>
  <si>
    <t>Último valor positivo de (PV o PM - CD) (si el valor de la casilla inmediatamente anterior es negativo)</t>
  </si>
  <si>
    <t>(10)</t>
  </si>
  <si>
    <t>Fecha Límite de Pago en especie acordada (dd-mm-aa)</t>
  </si>
  <si>
    <t>(11)</t>
  </si>
  <si>
    <t>Fecha de entrega (dd-mm-aa)</t>
  </si>
  <si>
    <t>Volumen entregado, en Barriles</t>
  </si>
  <si>
    <t>Lugar de entrega</t>
  </si>
  <si>
    <t>Volumen pendiente de entrega, también en Barriles</t>
  </si>
  <si>
    <r>
      <t xml:space="preserve">Derecho Económico por concepto de Participación en la Producción </t>
    </r>
    <r>
      <rPr>
        <sz val="11"/>
        <color theme="1"/>
        <rFont val="Tahoma"/>
        <family val="2"/>
      </rPr>
      <t>(</t>
    </r>
    <r>
      <rPr>
        <b/>
        <sz val="11"/>
        <color theme="1"/>
        <rFont val="Tahoma"/>
        <family val="2"/>
      </rPr>
      <t>DPP</t>
    </r>
    <r>
      <rPr>
        <b/>
        <vertAlign val="subscript"/>
        <sz val="11"/>
        <color theme="1"/>
        <rFont val="Tahoma"/>
        <family val="2"/>
      </rPr>
      <t>DIN</t>
    </r>
    <r>
      <rPr>
        <sz val="11"/>
        <color theme="1"/>
        <rFont val="Tahoma"/>
        <family val="2"/>
      </rPr>
      <t>)</t>
    </r>
    <r>
      <rPr>
        <b/>
        <sz val="11"/>
        <color theme="1"/>
        <rFont val="Tahoma"/>
        <family val="2"/>
      </rPr>
      <t xml:space="preserve"> en USD</t>
    </r>
  </si>
  <si>
    <t>Fecha Límite de Pago en dinero  (dd-mm-aa)</t>
  </si>
  <si>
    <t>Instrucciones:</t>
  </si>
  <si>
    <t>Indique el Porcentaje de Regalías fijado por la Ley (PR%) (Ejemplo: 8,5% ingrese 8,5).</t>
  </si>
  <si>
    <t>Consigne en la casilla el Porcentaje de Participación en la Producción, (X%) pactado en el Contrato,(XP en la Fórmula) (Ejemplo: 4% ingrese 4).</t>
  </si>
  <si>
    <t>Ingrese el Precio Promedio Diario del Petróleo Crudo Referencia WTI, en USD/bbl, durante el mes de Producción.</t>
  </si>
  <si>
    <t>Diligencie el Volumen de Compensación (VC) a favor (+) o en contra (-), de acuerdo con el Manual de Procedimiento de Compensación Volumétrica de cada transportador por oleoducto, y con los Informes Mensuales de Balance Volumétrico del  respectivo transportador, en bbl.</t>
  </si>
  <si>
    <t>Determine el Precio de Venta (PV) promedio del Hidrocarburo, en USD/bbl.</t>
  </si>
  <si>
    <t>Consigne el Precio de Mercado del Crudo (PM) en el Puerto de Exportación, en USD/bbl.</t>
  </si>
  <si>
    <t>Diligencie el valor total de los Costos Deducibles (CD), en USD/bbl. Adjunte en Anexo la liquidación detallada.</t>
  </si>
  <si>
    <t>Especifique el último valor positivo de (PV - CD), que se haya obtenido en la autoliquidación en USD/bbl, si se cumple la condición señalada en el Formulario.</t>
  </si>
  <si>
    <t>Diligenciar solamente si el pago del Derecho se realiza en especie.</t>
  </si>
  <si>
    <t>Gas Natural</t>
  </si>
  <si>
    <t>Precio promedio Venta</t>
  </si>
  <si>
    <t>Volumen de Regalías (R), expresado en miles de Pies Cúbicos</t>
  </si>
  <si>
    <t>Producción Base (PB), expresada en miles de Pies Cúbicos</t>
  </si>
  <si>
    <t>Porcentaje de Participación en la Producción (X%) pactado en el Contrato (XP en la Fórmula)</t>
  </si>
  <si>
    <t>Precio Promedio de Venta en Campo durante el Mes de liquidación, expresado en USD/MBTU</t>
  </si>
  <si>
    <r>
      <t xml:space="preserve">Derecho Económico por concepto de Participación en la Producción </t>
    </r>
    <r>
      <rPr>
        <sz val="11"/>
        <color theme="1"/>
        <rFont val="Tahoma"/>
        <family val="2"/>
      </rPr>
      <t>(</t>
    </r>
    <r>
      <rPr>
        <b/>
        <sz val="11"/>
        <color theme="1"/>
        <rFont val="Tahoma"/>
        <family val="2"/>
      </rPr>
      <t>DPP</t>
    </r>
    <r>
      <rPr>
        <b/>
        <vertAlign val="subscript"/>
        <sz val="11"/>
        <color theme="1"/>
        <rFont val="Tahoma"/>
        <family val="2"/>
      </rPr>
      <t>VOL</t>
    </r>
    <r>
      <rPr>
        <sz val="11"/>
        <color theme="1"/>
        <rFont val="Tahoma"/>
        <family val="2"/>
      </rPr>
      <t xml:space="preserve">), </t>
    </r>
    <r>
      <rPr>
        <b/>
        <sz val="11"/>
        <color theme="1"/>
        <rFont val="Tahoma"/>
        <family val="2"/>
      </rPr>
      <t>expresado en miles de Pies Cúbicos</t>
    </r>
  </si>
  <si>
    <t>Precio de Venta del Gas Natural (PV), expresado en USD/MBTU</t>
  </si>
  <si>
    <t>Precio Promedio Ponderado del Gas Natural en el Mercado (PM), expresado en USD/MBTU</t>
  </si>
  <si>
    <t>Costos Deducibles (CD), expresados en USD/MBTU</t>
  </si>
  <si>
    <t>Precio de Venta o de Mercado (el mayor) menos Costos Deducubles (PV o PM- CD), expresado en USD/MBTU</t>
  </si>
  <si>
    <t>Último valor positivo de (PV o PM - CD (si el valor de la casilla inmediatamente anterior es negativo)</t>
  </si>
  <si>
    <t>Fecha Límite de Pago acordada (dd-mm-aa)</t>
  </si>
  <si>
    <t>Volumen entregado, en miles de Pies Cúbicos</t>
  </si>
  <si>
    <t>Volumen pendiente de entregar, en miles de Pies Cúbicos</t>
  </si>
  <si>
    <r>
      <t>Derecho Económico por concepto de Participación en la Producción</t>
    </r>
    <r>
      <rPr>
        <sz val="11"/>
        <color theme="1"/>
        <rFont val="Tahoma"/>
        <family val="2"/>
      </rPr>
      <t xml:space="preserve"> (</t>
    </r>
    <r>
      <rPr>
        <b/>
        <sz val="11"/>
        <color theme="1"/>
        <rFont val="Tahoma"/>
        <family val="2"/>
      </rPr>
      <t>DPP</t>
    </r>
    <r>
      <rPr>
        <b/>
        <vertAlign val="subscript"/>
        <sz val="11"/>
        <color theme="1"/>
        <rFont val="Tahoma"/>
        <family val="2"/>
      </rPr>
      <t>DIN</t>
    </r>
    <r>
      <rPr>
        <sz val="11"/>
        <color theme="1"/>
        <rFont val="Tahoma"/>
        <family val="2"/>
      </rPr>
      <t>)</t>
    </r>
    <r>
      <rPr>
        <b/>
        <sz val="11"/>
        <color theme="1"/>
        <rFont val="Tahoma"/>
        <family val="2"/>
      </rPr>
      <t xml:space="preserve"> en USD</t>
    </r>
  </si>
  <si>
    <t>Diligencie en esta casilla la Producción Total del Campo (PT), una vez descontados los volúmenes utilizados en operaciones  de extracción, reinyección</t>
  </si>
  <si>
    <t>y desperdicio, expresada en miles de Pies Cúbicos.</t>
  </si>
  <si>
    <t>Consigne el Porcentaje de Regalías (PR%)  (Ejemplo: 8,5% ingrese 8,5).</t>
  </si>
  <si>
    <t>Señale en esta casilla el Porcentaje de Participación en la Producción, (X%) pactado en el Contrato, (XP en la Fórmula) (Ejemplo: 4% ingrese 4).</t>
  </si>
  <si>
    <t>Ingrese el Precio Promedio de Venta en Campo durante el Mes de liquidación, expresado en USD/MBTU.</t>
  </si>
  <si>
    <t>Ingrese el Precio de Venta (PV) promedio del Gas, expresado en USD/MBTU.</t>
  </si>
  <si>
    <t>Indique el Precio promedio ponderado del Gas Natural en el Mercado nacional durante el Mes de liquidación, o el precio de referencia acordado, en caso de que se trate de ventas para exportación, en USD/MBTU.</t>
  </si>
  <si>
    <t>Consigne el valor total de los Costos Deducibles (CD), en USD/MBTU. Adjunte en Anexo la liquidación detallada.</t>
  </si>
  <si>
    <t>Diligencie el último valor positivo de (PV - CD), expresado en USD/MBTU, si se cumple la condición señalada en el Formulario.</t>
  </si>
  <si>
    <r>
      <t>Áreas Continentales</t>
    </r>
    <r>
      <rPr>
        <sz val="11"/>
        <color theme="1"/>
        <rFont val="Tahoma"/>
        <family val="2"/>
      </rPr>
      <t xml:space="preserve">, </t>
    </r>
    <r>
      <rPr>
        <b/>
        <sz val="11"/>
        <color theme="1"/>
        <rFont val="Tahoma"/>
        <family val="2"/>
      </rPr>
      <t>Acumulaciones en Trampas y en Rocas Generadoras</t>
    </r>
    <r>
      <rPr>
        <sz val="11"/>
        <color theme="1"/>
        <rFont val="Tahoma"/>
        <family val="2"/>
      </rPr>
      <t>,</t>
    </r>
    <r>
      <rPr>
        <b/>
        <sz val="11"/>
        <color theme="1"/>
        <rFont val="Tahoma"/>
        <family val="2"/>
      </rPr>
      <t xml:space="preserve"> o Áreas Costa Afuera</t>
    </r>
    <r>
      <rPr>
        <sz val="11"/>
        <color theme="1"/>
        <rFont val="Tahoma"/>
        <family val="2"/>
      </rPr>
      <t>,</t>
    </r>
    <r>
      <rPr>
        <b/>
        <sz val="11"/>
        <color theme="1"/>
        <rFont val="Tahoma"/>
        <family val="2"/>
      </rPr>
      <t xml:space="preserve"> a profundidades de agua inferiores a trescientos metros (300 m)</t>
    </r>
  </si>
  <si>
    <t>Liquidación mensual del Derecho Económico por concepto de Precios Altos</t>
  </si>
  <si>
    <r>
      <t xml:space="preserve"> Hidrocarburos Líquidos</t>
    </r>
    <r>
      <rPr>
        <sz val="12"/>
        <color theme="1"/>
        <rFont val="Tahoma"/>
        <family val="2"/>
      </rPr>
      <t>,</t>
    </r>
    <r>
      <rPr>
        <b/>
        <sz val="12"/>
        <color theme="1"/>
        <rFont val="Tahoma"/>
        <family val="2"/>
      </rPr>
      <t xml:space="preserve"> con excepción de los Extrapesados</t>
    </r>
  </si>
  <si>
    <t>Gravedad API del Hidrocarburo Líquido</t>
  </si>
  <si>
    <t>Gravedad API &gt;</t>
  </si>
  <si>
    <t>Po</t>
  </si>
  <si>
    <t>(USD/bbl)</t>
  </si>
  <si>
    <t>ERROR</t>
  </si>
  <si>
    <t xml:space="preserve">Período de Liquidación: </t>
  </si>
  <si>
    <t>Se trata de Yacimientos en Rocas Generadoras (Sí o No)</t>
  </si>
  <si>
    <t>Precio promedio Marcador WTI para Crudo (P)</t>
  </si>
  <si>
    <t>Precio Base de Referencia (Po), en USD/bbl</t>
  </si>
  <si>
    <t>Contrato asignado directamente, por Nominación de Áreas, en la Mini Ronda 2007 o en la Ronda Caribe 2007 (Sí o No)</t>
  </si>
  <si>
    <t>NO</t>
  </si>
  <si>
    <t>Porcentaje para la ANH (D%)</t>
  </si>
  <si>
    <t>Producción Base (PB), expresada en Barriles</t>
  </si>
  <si>
    <r>
      <t>Derecho Económico por concepto de Participación en la Producción (DPP</t>
    </r>
    <r>
      <rPr>
        <vertAlign val="subscript"/>
        <sz val="11"/>
        <color theme="1"/>
        <rFont val="Tahoma"/>
        <family val="2"/>
      </rPr>
      <t>VOL</t>
    </r>
    <r>
      <rPr>
        <sz val="11"/>
        <color theme="1"/>
        <rFont val="Tahoma"/>
        <family val="2"/>
      </rPr>
      <t>), expresado en Barriles</t>
    </r>
  </si>
  <si>
    <r>
      <t xml:space="preserve">Derecho Económico por concepto de Precios Altos </t>
    </r>
    <r>
      <rPr>
        <sz val="11"/>
        <color theme="1"/>
        <rFont val="Tahoma"/>
        <family val="2"/>
      </rPr>
      <t>(</t>
    </r>
    <r>
      <rPr>
        <b/>
        <sz val="11"/>
        <color theme="1"/>
        <rFont val="Tahoma"/>
        <family val="2"/>
      </rPr>
      <t>DPA</t>
    </r>
    <r>
      <rPr>
        <b/>
        <vertAlign val="subscript"/>
        <sz val="11"/>
        <color theme="1"/>
        <rFont val="Tahoma"/>
        <family val="2"/>
      </rPr>
      <t>VOL</t>
    </r>
    <r>
      <rPr>
        <sz val="11"/>
        <color theme="1"/>
        <rFont val="Tahoma"/>
        <family val="2"/>
      </rPr>
      <t>),</t>
    </r>
    <r>
      <rPr>
        <b/>
        <sz val="11"/>
        <color theme="1"/>
        <rFont val="Tahoma"/>
        <family val="2"/>
      </rPr>
      <t xml:space="preserve"> en Barriles</t>
    </r>
  </si>
  <si>
    <t>Volumen de Compensación (VC), expresado en Barriles</t>
  </si>
  <si>
    <t>Precio de Venta o de Mercado (el mayor) menos Costos Deducubles (PV o PM- CD), en USD/bbl</t>
  </si>
  <si>
    <t>Volumen entregado en Barriles</t>
  </si>
  <si>
    <t>Volumen pendiente de entregar, expresado en Barriles</t>
  </si>
  <si>
    <r>
      <t>Derecho Económico por concepto de Precios Altos</t>
    </r>
    <r>
      <rPr>
        <sz val="11"/>
        <color theme="1"/>
        <rFont val="Tahoma"/>
        <family val="2"/>
      </rPr>
      <t xml:space="preserve"> (</t>
    </r>
    <r>
      <rPr>
        <b/>
        <sz val="11"/>
        <color theme="1"/>
        <rFont val="Tahoma"/>
        <family val="2"/>
      </rPr>
      <t>DPA</t>
    </r>
    <r>
      <rPr>
        <b/>
        <vertAlign val="subscript"/>
        <sz val="11"/>
        <color theme="1"/>
        <rFont val="Tahoma"/>
        <family val="2"/>
      </rPr>
      <t>DIN</t>
    </r>
    <r>
      <rPr>
        <sz val="11"/>
        <color theme="1"/>
        <rFont val="Tahoma"/>
        <family val="2"/>
      </rPr>
      <t>),</t>
    </r>
    <r>
      <rPr>
        <b/>
        <sz val="11"/>
        <color theme="1"/>
        <rFont val="Tahoma"/>
        <family val="2"/>
      </rPr>
      <t xml:space="preserve"> en USD</t>
    </r>
  </si>
  <si>
    <t>Consigne la Gravedad API del Hidrocarburo, en número solamente (Ejemplo: 22º API = 22).</t>
  </si>
  <si>
    <t>Ingrese el Precio Promedio del Petróleo Crudo Referencia WTI, en USD/bbl.</t>
  </si>
  <si>
    <t>Indique el valor que por el correspondiente concepto se consignó en el Formulario Participación Producción No. 1, para el mismo período de liquidación.</t>
  </si>
  <si>
    <r>
      <t>Yacimientos Costa Afuera</t>
    </r>
    <r>
      <rPr>
        <sz val="12"/>
        <color theme="1"/>
        <rFont val="Tahoma"/>
        <family val="2"/>
      </rPr>
      <t>,</t>
    </r>
    <r>
      <rPr>
        <b/>
        <sz val="12"/>
        <color theme="1"/>
        <rFont val="Tahoma"/>
        <family val="2"/>
      </rPr>
      <t xml:space="preserve"> a profundidades de agua iguales o mayores de trecientos metros</t>
    </r>
    <r>
      <rPr>
        <sz val="12"/>
        <color theme="1"/>
        <rFont val="Tahoma"/>
        <family val="2"/>
      </rPr>
      <t xml:space="preserve"> (</t>
    </r>
    <r>
      <rPr>
        <b/>
        <sz val="12"/>
        <color theme="1"/>
        <rFont val="Tahoma"/>
        <family val="2"/>
      </rPr>
      <t>300 m</t>
    </r>
    <r>
      <rPr>
        <sz val="12"/>
        <color theme="1"/>
        <rFont val="Tahoma"/>
        <family val="2"/>
      </rPr>
      <t>)</t>
    </r>
  </si>
  <si>
    <t>Profundidad del agua, en metros</t>
  </si>
  <si>
    <r>
      <t>Derecho Económico por concepto de Participación en la Producción (X%) (DPP</t>
    </r>
    <r>
      <rPr>
        <vertAlign val="subscript"/>
        <sz val="11"/>
        <color theme="1"/>
        <rFont val="Tahoma"/>
        <family val="2"/>
      </rPr>
      <t>VOL</t>
    </r>
    <r>
      <rPr>
        <sz val="11"/>
        <color theme="1"/>
        <rFont val="Tahoma"/>
        <family val="2"/>
      </rPr>
      <t>), expresado en Barriles</t>
    </r>
  </si>
  <si>
    <r>
      <t>Derecho Económico por concepto de Precios Altos en Barriles</t>
    </r>
    <r>
      <rPr>
        <sz val="11"/>
        <color theme="1"/>
        <rFont val="Tahoma"/>
        <family val="2"/>
      </rPr>
      <t xml:space="preserve"> (</t>
    </r>
    <r>
      <rPr>
        <b/>
        <sz val="11"/>
        <color theme="1"/>
        <rFont val="Tahoma"/>
        <family val="2"/>
      </rPr>
      <t>DPA</t>
    </r>
    <r>
      <rPr>
        <b/>
        <vertAlign val="subscript"/>
        <sz val="11"/>
        <color theme="1"/>
        <rFont val="Tahoma"/>
        <family val="2"/>
      </rPr>
      <t>VOL</t>
    </r>
    <r>
      <rPr>
        <sz val="11"/>
        <color theme="1"/>
        <rFont val="Tahoma"/>
        <family val="2"/>
      </rPr>
      <t xml:space="preserve">), </t>
    </r>
    <r>
      <rPr>
        <b/>
        <sz val="11"/>
        <color theme="1"/>
        <rFont val="Tahoma"/>
        <family val="2"/>
      </rPr>
      <t>en Barriles</t>
    </r>
  </si>
  <si>
    <t>Precio de Venta o de Mercado (el mayor), menos Costos Deducubles (PV o PM- CD), expresado en USD/bbl</t>
  </si>
  <si>
    <t>Volumen pendiente de entrega en Barriles</t>
  </si>
  <si>
    <r>
      <t xml:space="preserve">Derecho Económico por concepto de Precios Altos </t>
    </r>
    <r>
      <rPr>
        <sz val="11"/>
        <color theme="1"/>
        <rFont val="Tahoma"/>
        <family val="2"/>
      </rPr>
      <t>(</t>
    </r>
    <r>
      <rPr>
        <b/>
        <sz val="11"/>
        <color theme="1"/>
        <rFont val="Tahoma"/>
        <family val="2"/>
      </rPr>
      <t>DPA</t>
    </r>
    <r>
      <rPr>
        <b/>
        <vertAlign val="subscript"/>
        <sz val="11"/>
        <color theme="1"/>
        <rFont val="Tahoma"/>
        <family val="2"/>
      </rPr>
      <t>DIN</t>
    </r>
    <r>
      <rPr>
        <sz val="11"/>
        <color theme="1"/>
        <rFont val="Tahoma"/>
        <family val="2"/>
      </rPr>
      <t>),</t>
    </r>
    <r>
      <rPr>
        <b/>
        <sz val="11"/>
        <color theme="1"/>
        <rFont val="Tahoma"/>
        <family val="2"/>
      </rPr>
      <t xml:space="preserve"> en USD</t>
    </r>
  </si>
  <si>
    <t>Ingrese la profundidad de agua en metros</t>
  </si>
  <si>
    <t>Diligencie el Precio Promedio del Petróleo Crudo Referencia WTI, expresado en USD/bbl.</t>
  </si>
  <si>
    <t>Gas Natural Exportado</t>
  </si>
  <si>
    <t>Producción Base (PB), en miles de Pies Cúbicos</t>
  </si>
  <si>
    <r>
      <t>Derecho Económico por concepto de Participación en la Producción (DPP</t>
    </r>
    <r>
      <rPr>
        <vertAlign val="subscript"/>
        <sz val="11"/>
        <color theme="1"/>
        <rFont val="Tahoma"/>
        <family val="2"/>
      </rPr>
      <t>VOL</t>
    </r>
    <r>
      <rPr>
        <sz val="11"/>
        <color theme="1"/>
        <rFont val="Tahoma"/>
        <family val="2"/>
      </rPr>
      <t>), en miles de Pies Cúbicos</t>
    </r>
  </si>
  <si>
    <t>Precio de Venta menos Costos Deducubles (PV - CD) en USD/MBTU</t>
  </si>
  <si>
    <t>Último valor positivo de (PV  - CD) (si el valor de la casilla inmediatamente anterior es negativo)</t>
  </si>
  <si>
    <t>Precio promedio de Venta o de referencia del Gas Natural Exportado (P) en USD/MBTU</t>
  </si>
  <si>
    <t>El Hidrocarburo se entregó en Planta de Gas Natural Licuado (Sí o No)</t>
  </si>
  <si>
    <t>Distancia en línea recta entre el punto de entrega y el de recibo en el país de destino en kilómetros</t>
  </si>
  <si>
    <t>Precio Base de Referencia (Po), en USD/MBTU</t>
  </si>
  <si>
    <r>
      <t>Derecho Económico por concepto de Precios Altos</t>
    </r>
    <r>
      <rPr>
        <sz val="11"/>
        <color theme="1"/>
        <rFont val="Tahoma"/>
        <family val="2"/>
      </rPr>
      <t xml:space="preserve"> (</t>
    </r>
    <r>
      <rPr>
        <b/>
        <sz val="11"/>
        <color theme="1"/>
        <rFont val="Tahoma"/>
        <family val="2"/>
      </rPr>
      <t>DPA</t>
    </r>
    <r>
      <rPr>
        <b/>
        <vertAlign val="subscript"/>
        <sz val="11"/>
        <color theme="1"/>
        <rFont val="Tahoma"/>
        <family val="2"/>
      </rPr>
      <t>VOL</t>
    </r>
    <r>
      <rPr>
        <sz val="11"/>
        <color theme="1"/>
        <rFont val="Tahoma"/>
        <family val="2"/>
      </rPr>
      <t xml:space="preserve">) </t>
    </r>
    <r>
      <rPr>
        <b/>
        <sz val="11"/>
        <color theme="1"/>
        <rFont val="Tahoma"/>
        <family val="2"/>
      </rPr>
      <t>en MBTU</t>
    </r>
  </si>
  <si>
    <t>Volumen entregado, expresado en miles de Pies Cúbicos</t>
  </si>
  <si>
    <r>
      <t xml:space="preserve">Derecho Económico por concepto de Precios Altos </t>
    </r>
    <r>
      <rPr>
        <sz val="11"/>
        <color theme="1"/>
        <rFont val="Tahoma"/>
        <family val="2"/>
      </rPr>
      <t>(</t>
    </r>
    <r>
      <rPr>
        <b/>
        <sz val="11"/>
        <color theme="1"/>
        <rFont val="Tahoma"/>
        <family val="2"/>
      </rPr>
      <t>DPA</t>
    </r>
    <r>
      <rPr>
        <b/>
        <vertAlign val="subscript"/>
        <sz val="11"/>
        <color theme="1"/>
        <rFont val="Tahoma"/>
        <family val="2"/>
      </rPr>
      <t>DIN</t>
    </r>
    <r>
      <rPr>
        <sz val="11"/>
        <color theme="1"/>
        <rFont val="Tahoma"/>
        <family val="2"/>
      </rPr>
      <t xml:space="preserve">) </t>
    </r>
    <r>
      <rPr>
        <b/>
        <sz val="11"/>
        <color theme="1"/>
        <rFont val="Tahoma"/>
        <family val="2"/>
      </rPr>
      <t>en USD</t>
    </r>
  </si>
  <si>
    <t>Indique el valor que por este concepto se consignó en el Formulario Formulario Participación Producción Nº 2, para el mismo período de liquidación.</t>
  </si>
  <si>
    <t>Ingrese el Precio promedio de Venta de Gas Natural Exportado (P), en USD/MBTU.</t>
  </si>
  <si>
    <t>Consigne la distancia en línea recta entre el punto de entrega y el de recibo en el país de destino, en kilómetros (km)</t>
  </si>
  <si>
    <t>Llenar únicamente si el pago del Derecho se realiza en dinero.</t>
  </si>
  <si>
    <t>Contratista o Evaluador</t>
  </si>
  <si>
    <t>NIT (sin dígito de verificación)</t>
  </si>
  <si>
    <t>ALEA-1947-C (E&amp;P)</t>
  </si>
  <si>
    <t>Tipo de Formulario asociado al pago</t>
  </si>
  <si>
    <t>Radicado formulario de autoliquidación de la obligación a pagar</t>
  </si>
  <si>
    <t>Id formulario de autoliquidación de la obligación a pagar</t>
  </si>
  <si>
    <t>Fecha efectiva de pago (dd-mm-aa)</t>
  </si>
  <si>
    <t>Valor obligación a pagar, expresada en USD</t>
  </si>
  <si>
    <t>TRM certificada en COP/USD</t>
  </si>
  <si>
    <t>Intereses de mora autoliquidados, en COP</t>
  </si>
  <si>
    <t>Valor total a pagar, en COP</t>
  </si>
  <si>
    <t>Indique respectivamente el número de radicado y el Id del formulario de autoliquidación radicado o del cobro a cancelar mediante este pago.</t>
  </si>
  <si>
    <t>Consigne el valor de la Tasa Representativa del Mercado (TRM) utilizado en la liquidación y que debe corresponder al vigente el Día Hábil inmediatamente anterior a la fecha efectiva de pago, en COP/USD.</t>
  </si>
  <si>
    <t>Si la fecha efectiva de pago es posterior a la Fecha Límite de Pago, ingrese el valor total de los Intereses de Mora, en COP, calculados conforme al Artículo 88, del Capítulo X, del Acuerdo 2 de 2017. Adjunte en Anexo la iquidación detallada. Adicionalmente, si el valor del Derecho Económico pagado es menor que el del Derecho causado, al pagar el saldo insoluto se deben liquidar los correspondientes Intereses de Mora, de acuerdo con el mismo Artículo.</t>
  </si>
  <si>
    <t>Actualización de las Tarifas para Liquidación de Derechos Económicos</t>
  </si>
  <si>
    <t xml:space="preserve">Para actualizar anualmente las tarifas, a partir del mes de abril de 2019, se debe empezar por aquellas celdas destacadas con el color rosa de la casilla de la derecha y proceder de acuerdo con la instrucción correspondiente. A continuación se deben diligenciar las casillas resaltadas en amarillo. </t>
  </si>
  <si>
    <t>Vigencia:</t>
  </si>
  <si>
    <t>Del 1 de mayo del año (n) al 30 de abril del año (n+1)</t>
  </si>
  <si>
    <t>Año n</t>
  </si>
  <si>
    <r>
      <rPr>
        <b/>
        <sz val="11"/>
        <color theme="1"/>
        <rFont val="Tahoma"/>
        <family val="2"/>
      </rPr>
      <t>PPI</t>
    </r>
    <r>
      <rPr>
        <b/>
        <vertAlign val="subscript"/>
        <sz val="11"/>
        <color theme="1"/>
        <rFont val="Tahoma"/>
        <family val="2"/>
      </rPr>
      <t>(n-2)</t>
    </r>
  </si>
  <si>
    <r>
      <rPr>
        <b/>
        <sz val="11"/>
        <color theme="1"/>
        <rFont val="Tahoma"/>
        <family val="2"/>
      </rPr>
      <t>PPI</t>
    </r>
    <r>
      <rPr>
        <b/>
        <vertAlign val="subscript"/>
        <sz val="11"/>
        <color theme="1"/>
        <rFont val="Tahoma"/>
        <family val="2"/>
      </rPr>
      <t>(n-1)</t>
    </r>
  </si>
  <si>
    <t>%PPI</t>
  </si>
  <si>
    <t>(Porcentaje de variación del PPI)</t>
  </si>
  <si>
    <r>
      <t xml:space="preserve">Factor de Actualización </t>
    </r>
    <r>
      <rPr>
        <sz val="11"/>
        <color theme="1"/>
        <rFont val="Tahoma"/>
        <family val="2"/>
      </rPr>
      <t>(</t>
    </r>
    <r>
      <rPr>
        <b/>
        <sz val="11"/>
        <color theme="1"/>
        <rFont val="Tahoma"/>
        <family val="2"/>
      </rPr>
      <t>1 + %PPI/100</t>
    </r>
    <r>
      <rPr>
        <sz val="11"/>
        <color theme="1"/>
        <rFont val="Tahoma"/>
        <family val="2"/>
      </rPr>
      <t>)</t>
    </r>
  </si>
  <si>
    <t>Derecho Económico por concepto del Uso del Subsuelo</t>
  </si>
  <si>
    <t>•</t>
  </si>
  <si>
    <t>Contratos de Evaluación Técnica, TEA - Áreas Continentales y Costa Afuera</t>
  </si>
  <si>
    <t xml:space="preserve">Tarifa Anual - TAUS - (USD/ha) </t>
  </si>
  <si>
    <t>Áreas Continentales</t>
  </si>
  <si>
    <t>Áreas Costa Afuera a profundidades de agua iguales o menores de 1.000 m.</t>
  </si>
  <si>
    <t>Áreas Costa Afuera a profundidades de agua de más de 1.000 m.</t>
  </si>
  <si>
    <t>Contratos de Exploración y Producción, E&amp;P, tanto para Acumulaciones de Hidrocarburos en Trampas como en Rocas</t>
  </si>
  <si>
    <t>Generadoras, y respecto de Áreas Continentales y Costa Afuera</t>
  </si>
  <si>
    <t>–</t>
  </si>
  <si>
    <t>Períodos de Exploración y de Evaluación sin Producción</t>
  </si>
  <si>
    <t>Áreas Prospectivas para Acumulaciones de Hidrocarburos en Rocas Generadoras</t>
  </si>
  <si>
    <t xml:space="preserve"> Tarifa Anual - TAUS - (USD/ha) </t>
  </si>
  <si>
    <t xml:space="preserve">Áreas Continentales </t>
  </si>
  <si>
    <t xml:space="preserve">Áreas Prospectivas para Acumulaciones de Hidrocarburos en Trampas </t>
  </si>
  <si>
    <t>Yacimientos Descubiertos No Desarrollados</t>
  </si>
  <si>
    <t xml:space="preserve">Áreas Continentales          </t>
  </si>
  <si>
    <t>Áreas Costa Afuera a profundidades a agua iguales o menores de 1.000 m.</t>
  </si>
  <si>
    <t>Áreas Costa Afuera a profundidades a agua de más de 1.000 m.</t>
  </si>
  <si>
    <t xml:space="preserve">Período de Explotación y de Producción o Período de Evaluación con Producción </t>
  </si>
  <si>
    <t>Tarifa por volumen de Hidrocarburo Líquido (TUP) en USD/bbl</t>
  </si>
  <si>
    <r>
      <t>Tarifa por volumen de Gas Natural (TUP) en USD/kft</t>
    </r>
    <r>
      <rPr>
        <vertAlign val="superscript"/>
        <sz val="11"/>
        <color theme="1"/>
        <rFont val="Tahoma"/>
        <family val="2"/>
      </rPr>
      <t>3</t>
    </r>
  </si>
  <si>
    <r>
      <t>Aportes para Formación</t>
    </r>
    <r>
      <rPr>
        <sz val="12"/>
        <color theme="1"/>
        <rFont val="Tahoma"/>
        <family val="2"/>
      </rPr>
      <t>,</t>
    </r>
    <r>
      <rPr>
        <b/>
        <sz val="12"/>
        <color theme="1"/>
        <rFont val="Tahoma"/>
        <family val="2"/>
      </rPr>
      <t xml:space="preserve"> Fortalecimiento Institucional y Transferencia de Tecnología</t>
    </r>
  </si>
  <si>
    <t xml:space="preserve">Valor anual máximo por concepto de Aportes </t>
  </si>
  <si>
    <t>Derecho Económico por concepto de Precios Altos</t>
  </si>
  <si>
    <r>
      <t xml:space="preserve">Contrato / Precio WTI </t>
    </r>
    <r>
      <rPr>
        <sz val="11"/>
        <color theme="1"/>
        <rFont val="Tahoma"/>
        <family val="2"/>
      </rPr>
      <t>(</t>
    </r>
    <r>
      <rPr>
        <b/>
        <sz val="11"/>
        <color theme="1"/>
        <rFont val="Tahoma"/>
        <family val="2"/>
      </rPr>
      <t>P</t>
    </r>
    <r>
      <rPr>
        <sz val="11"/>
        <color theme="1"/>
        <rFont val="Tahoma"/>
        <family val="2"/>
      </rPr>
      <t>)</t>
    </r>
  </si>
  <si>
    <r>
      <t>Porcentaje ANH</t>
    </r>
    <r>
      <rPr>
        <sz val="11"/>
        <color theme="1"/>
        <rFont val="Tahoma"/>
        <family val="2"/>
      </rPr>
      <t xml:space="preserve"> (</t>
    </r>
    <r>
      <rPr>
        <b/>
        <sz val="11"/>
        <color theme="1"/>
        <rFont val="Tahoma"/>
        <family val="2"/>
      </rPr>
      <t>D%</t>
    </r>
    <r>
      <rPr>
        <sz val="11"/>
        <color theme="1"/>
        <rFont val="Tahoma"/>
        <family val="2"/>
      </rPr>
      <t>)</t>
    </r>
    <r>
      <rPr>
        <b/>
        <sz val="11"/>
        <color theme="1"/>
        <rFont val="Tahoma"/>
        <family val="2"/>
      </rPr>
      <t xml:space="preserve">  </t>
    </r>
  </si>
  <si>
    <r>
      <t>Contratos asignados directamente</t>
    </r>
    <r>
      <rPr>
        <sz val="11"/>
        <color theme="1"/>
        <rFont val="Tahoma"/>
        <family val="2"/>
      </rPr>
      <t>,</t>
    </r>
    <r>
      <rPr>
        <b/>
        <sz val="11"/>
        <color theme="1"/>
        <rFont val="Tahoma"/>
        <family val="2"/>
      </rPr>
      <t xml:space="preserve"> por Nominación de Áreas</t>
    </r>
    <r>
      <rPr>
        <sz val="11"/>
        <color theme="1"/>
        <rFont val="Tahoma"/>
        <family val="2"/>
      </rPr>
      <t>,</t>
    </r>
    <r>
      <rPr>
        <b/>
        <sz val="11"/>
        <color theme="1"/>
        <rFont val="Tahoma"/>
        <family val="2"/>
      </rPr>
      <t xml:space="preserve"> en la Mini Ronda 2007 y en la Ronda Caribe 2007</t>
    </r>
  </si>
  <si>
    <t>Otros Procedimientos de Contratación</t>
  </si>
  <si>
    <t>Po ≤ P &lt; 2Po</t>
  </si>
  <si>
    <t>2Po ≤ P &lt; 3Po</t>
  </si>
  <si>
    <t>3Po ≤ P &lt; 4Po</t>
  </si>
  <si>
    <t>4Po ≤ P &lt; 5Po</t>
  </si>
  <si>
    <r>
      <t>5Po ≤</t>
    </r>
    <r>
      <rPr>
        <b/>
        <sz val="11"/>
        <color rgb="FFFF0000"/>
        <rFont val="Tahoma"/>
        <family val="2"/>
      </rPr>
      <t xml:space="preserve"> </t>
    </r>
    <r>
      <rPr>
        <sz val="11"/>
        <color theme="1"/>
        <rFont val="Tahoma"/>
        <family val="2"/>
      </rPr>
      <t>P</t>
    </r>
  </si>
  <si>
    <t>Tipo de Hidrocarburo</t>
  </si>
  <si>
    <r>
      <t>Precio Base</t>
    </r>
    <r>
      <rPr>
        <sz val="11"/>
        <color theme="1"/>
        <rFont val="Tahoma"/>
        <family val="2"/>
      </rPr>
      <t>,</t>
    </r>
    <r>
      <rPr>
        <b/>
        <sz val="11"/>
        <color theme="1"/>
        <rFont val="Tahoma"/>
        <family val="2"/>
      </rPr>
      <t xml:space="preserve"> Po</t>
    </r>
  </si>
  <si>
    <t xml:space="preserve">  USD/bbl</t>
  </si>
  <si>
    <t xml:space="preserve">Hidrocarburos Líquidos - Gravedad API </t>
  </si>
  <si>
    <t>Mayor de 29º API</t>
  </si>
  <si>
    <t>Mayor de 22º API e inferior o igual a 29º API</t>
  </si>
  <si>
    <t>Mayor de 15º API e inferior o igual a 22º API</t>
  </si>
  <si>
    <t>Mayor de 10º API e inferior o igual a 15º API</t>
  </si>
  <si>
    <t>Provenientes de Yacimientos de Hidrocarburos en Rocas Generadoras</t>
  </si>
  <si>
    <t xml:space="preserve">Originados en Áreas Costa Afuera </t>
  </si>
  <si>
    <t>Descubrimientos a profundidades de agua de entre 300 m y 1.000 m</t>
  </si>
  <si>
    <t>Descubrimientos a profundidades de agua de más de 1.000 m</t>
  </si>
  <si>
    <r>
      <t>Gas Natural Exportado</t>
    </r>
    <r>
      <rPr>
        <sz val="11"/>
        <color theme="1"/>
        <rFont val="Tahoma"/>
        <family val="2"/>
      </rPr>
      <t>:</t>
    </r>
    <r>
      <rPr>
        <b/>
        <sz val="11"/>
        <color theme="1"/>
        <rFont val="Tahoma"/>
        <family val="2"/>
      </rPr>
      <t xml:space="preserve"> </t>
    </r>
  </si>
  <si>
    <t>USD/MBTU</t>
  </si>
  <si>
    <t>Distancia en línea recta entre el punto de entrega y el de recibo en el país de destino</t>
  </si>
  <si>
    <t>Menor o igual a 500 km</t>
  </si>
  <si>
    <t>Mayor de 500 km y menor o igual a 1.000 km</t>
  </si>
  <si>
    <t>Mayor de 1.000 km o Planta de LNG (Gas Natural Licuado por sus siglas en inglés)</t>
  </si>
  <si>
    <r>
      <t>Para actualizar</t>
    </r>
    <r>
      <rPr>
        <sz val="11"/>
        <color theme="1"/>
        <rFont val="Tahoma"/>
        <family val="2"/>
      </rPr>
      <t>,</t>
    </r>
    <r>
      <rPr>
        <b/>
        <sz val="11"/>
        <color theme="1"/>
        <rFont val="Tahoma"/>
        <family val="2"/>
      </rPr>
      <t xml:space="preserve"> en primer lugar</t>
    </r>
    <r>
      <rPr>
        <sz val="11"/>
        <color theme="1"/>
        <rFont val="Tahoma"/>
        <family val="2"/>
      </rPr>
      <t>,</t>
    </r>
    <r>
      <rPr>
        <b/>
        <sz val="11"/>
        <color theme="1"/>
        <rFont val="Tahoma"/>
        <family val="2"/>
      </rPr>
      <t xml:space="preserve"> se deben "copiar" los valores consignados en la columna adjacente a la derecha y pegarlos con el comando "pegar valores"</t>
    </r>
    <r>
      <rPr>
        <sz val="11"/>
        <color theme="1"/>
        <rFont val="Tahoma"/>
        <family val="2"/>
      </rPr>
      <t>,</t>
    </r>
    <r>
      <rPr>
        <b/>
        <sz val="11"/>
        <color theme="1"/>
        <rFont val="Tahoma"/>
        <family val="2"/>
      </rPr>
      <t xml:space="preserve"> antes de dilgenciar las casillas en amarillo.</t>
    </r>
  </si>
  <si>
    <r>
      <t>Ingrese el año n</t>
    </r>
    <r>
      <rPr>
        <sz val="11"/>
        <color theme="1"/>
        <rFont val="Tahoma"/>
        <family val="2"/>
      </rPr>
      <t xml:space="preserve">, </t>
    </r>
    <r>
      <rPr>
        <b/>
        <sz val="11"/>
        <color theme="1"/>
        <rFont val="Tahoma"/>
        <family val="2"/>
      </rPr>
      <t>en el que tiene lugar la actualización</t>
    </r>
    <r>
      <rPr>
        <sz val="11"/>
        <color theme="1"/>
        <rFont val="Tahoma"/>
        <family val="2"/>
      </rPr>
      <t>,</t>
    </r>
    <r>
      <rPr>
        <b/>
        <sz val="11"/>
        <color theme="1"/>
        <rFont val="Tahoma"/>
        <family val="2"/>
      </rPr>
      <t xml:space="preserve"> y los Índices correspondientes a los años (n-1) y (n-2)</t>
    </r>
  </si>
  <si>
    <r>
      <t>Celdas protegidas</t>
    </r>
    <r>
      <rPr>
        <sz val="11"/>
        <color theme="1"/>
        <rFont val="Tahoma"/>
        <family val="2"/>
      </rPr>
      <t>,</t>
    </r>
    <r>
      <rPr>
        <b/>
        <sz val="11"/>
        <color theme="1"/>
        <rFont val="Tahoma"/>
        <family val="2"/>
      </rPr>
      <t xml:space="preserve"> NO modificar</t>
    </r>
  </si>
  <si>
    <r>
      <t xml:space="preserve">Índice de Precios al Productor, -PPI- </t>
    </r>
    <r>
      <rPr>
        <i/>
        <sz val="9"/>
        <color rgb="FF000000"/>
        <rFont val="Tahoma"/>
        <family val="2"/>
      </rPr>
      <t xml:space="preserve">(por su sigla en inglés), “Final Demand”, </t>
    </r>
    <r>
      <rPr>
        <sz val="9"/>
        <color rgb="FF000000"/>
        <rFont val="Tahoma"/>
        <family val="2"/>
      </rPr>
      <t>WPUFD4, correspondiente a los años (n-1) y (n-2),  publicado por el “Bureau of Labor Statistics” del Departamento de Trabajo de los Estados Unidos.</t>
    </r>
  </si>
  <si>
    <t>Semestre</t>
  </si>
  <si>
    <t>Mes</t>
  </si>
  <si>
    <t>Tipo de formulario</t>
  </si>
  <si>
    <t>Contratos</t>
  </si>
  <si>
    <t>Excepción fecha límite de pago subsuelo en exploración bajo Acuerdo 2</t>
  </si>
  <si>
    <t>I</t>
  </si>
  <si>
    <t>ADICIONAL FUERTE SUR (E&amp;P)</t>
  </si>
  <si>
    <t>II</t>
  </si>
  <si>
    <t>ADICIONAL LA LOMA (E&amp;P)</t>
  </si>
  <si>
    <t>ADICIONAL PURPLE ANGEL (E&amp;P)</t>
  </si>
  <si>
    <t>AGUAS BLANCAS (CE)</t>
  </si>
  <si>
    <t>ALEA-1848-A (E&amp;P)</t>
  </si>
  <si>
    <t>ALHUCEMA (E&amp;P)</t>
  </si>
  <si>
    <t>ALTAIR (E&amp;P)</t>
  </si>
  <si>
    <t>ANDAQUIES (E&amp;P)</t>
  </si>
  <si>
    <t>ANDINO SUR (E&amp;P)</t>
  </si>
  <si>
    <t>ANTARES (E&amp;P)</t>
  </si>
  <si>
    <t>APIAY (CE)</t>
  </si>
  <si>
    <t>ARAUCA (CE)</t>
  </si>
  <si>
    <t>ARAUCA (E&amp;P)</t>
  </si>
  <si>
    <t>AREA OCCIDENTAL (CE)</t>
  </si>
  <si>
    <t>AREA SUR (CE)</t>
  </si>
  <si>
    <t>ARMERO (CE)</t>
  </si>
  <si>
    <t>ARRENDAJO (E&amp;P)</t>
  </si>
  <si>
    <t>AYOMBE (CE)</t>
  </si>
  <si>
    <t>AZAR (E&amp;P)</t>
  </si>
  <si>
    <t>BALAY (E&amp;P)</t>
  </si>
  <si>
    <t>BARRANCA-LEBRIJA (CE)</t>
  </si>
  <si>
    <t>BERILO (TEA)</t>
  </si>
  <si>
    <t>BERRIO (E&amp;P)</t>
  </si>
  <si>
    <t>BORANDA (CE&amp;E)</t>
  </si>
  <si>
    <t>BUENAVISTA (E&amp;E)</t>
  </si>
  <si>
    <t>CABIONA (E&amp;E)</t>
  </si>
  <si>
    <t>CABRESTERO (E&amp;P)</t>
  </si>
  <si>
    <t>CACHICAMO (E&amp;P)</t>
  </si>
  <si>
    <t>CAG 5 (TEA)</t>
  </si>
  <si>
    <t>CAG 6 (E&amp;P)</t>
  </si>
  <si>
    <t>CAGUAN (CE)</t>
  </si>
  <si>
    <t>CAIMITO (CE)</t>
  </si>
  <si>
    <t>CAMOA (CE)</t>
  </si>
  <si>
    <t>CAMPOS TELLO Y LA JAGUA (E&amp;E)</t>
  </si>
  <si>
    <t>CANAGUARO (E&amp;P)</t>
  </si>
  <si>
    <t>CAÑO LOS TOTUMOS (E&amp;P)</t>
  </si>
  <si>
    <t>CAÑO SUR (E&amp;E)</t>
  </si>
  <si>
    <t>CAPACHOS (CE)</t>
  </si>
  <si>
    <t>CARACOLI (E&amp;P)</t>
  </si>
  <si>
    <t>CARBONERA (E&amp;P)</t>
  </si>
  <si>
    <t>CARDON (E&amp;P)</t>
  </si>
  <si>
    <t>CASANARE ESTE (E&amp;E)</t>
  </si>
  <si>
    <t>CASIMENA (E&amp;P)</t>
  </si>
  <si>
    <t>CASTOR (E&amp;P)</t>
  </si>
  <si>
    <t>CAT 3 (E&amp;P)</t>
  </si>
  <si>
    <t>CATGUAS (E&amp;P)</t>
  </si>
  <si>
    <t>CEBUCAN (E&amp;P)</t>
  </si>
  <si>
    <t>CEIBA (E&amp;P)</t>
  </si>
  <si>
    <t>CERRERO (E&amp;P)</t>
  </si>
  <si>
    <t>CHAZA (E&amp;E)</t>
  </si>
  <si>
    <t>CHENCHE (CE)</t>
  </si>
  <si>
    <t>CHICUACO (E&amp;P)</t>
  </si>
  <si>
    <t>CHIGUIRO ESTE (E&amp;P)</t>
  </si>
  <si>
    <t>CHIGUIRO OESTE (E&amp;P)</t>
  </si>
  <si>
    <t>CHIMICHAGUA (CE)</t>
  </si>
  <si>
    <t>CICUCO BOQUETE (CE)</t>
  </si>
  <si>
    <t>CICUCO MOMPOSINA (CE)</t>
  </si>
  <si>
    <t>CLARINERO (E&amp;P)</t>
  </si>
  <si>
    <t>COATI (E&amp;E)</t>
  </si>
  <si>
    <t>COL 1 (TEA)</t>
  </si>
  <si>
    <t>COL 2 (TEA)</t>
  </si>
  <si>
    <t>COL 3 (E&amp;P)</t>
  </si>
  <si>
    <t>COL 3 (TEA)</t>
  </si>
  <si>
    <t>COL 4 (E&amp;P)</t>
  </si>
  <si>
    <t>COL 4 (TEA)</t>
  </si>
  <si>
    <t>COL 5 (E&amp;P)</t>
  </si>
  <si>
    <t>COL 5 (TEA)</t>
  </si>
  <si>
    <t>COL 6 (TEA)</t>
  </si>
  <si>
    <t>COL 7 (TEA)</t>
  </si>
  <si>
    <t>COLIBRI (E&amp;E)</t>
  </si>
  <si>
    <t>COR 11 (E&amp;P)</t>
  </si>
  <si>
    <t>COR 12 (E&amp;P)</t>
  </si>
  <si>
    <t>COR 15 (E&amp;P)</t>
  </si>
  <si>
    <t>COR 23 (E&amp;P)</t>
  </si>
  <si>
    <t>COR 24 (TEA)</t>
  </si>
  <si>
    <t>COR 33 (E&amp;P)</t>
  </si>
  <si>
    <t>COR 39 (E&amp;P)</t>
  </si>
  <si>
    <t>COR 4 (E&amp;P)</t>
  </si>
  <si>
    <t>COR 46 (TEA)</t>
  </si>
  <si>
    <t>COR 6 (E&amp;P)</t>
  </si>
  <si>
    <t>COR 62 (E&amp;P)</t>
  </si>
  <si>
    <t>COR 9 (E&amp;P)</t>
  </si>
  <si>
    <t>CORCEL (E&amp;E)</t>
  </si>
  <si>
    <t>CPE-2 (TEA)</t>
  </si>
  <si>
    <t>CPE-4 (TEA)</t>
  </si>
  <si>
    <t>CPE-6 (E&amp;P)</t>
  </si>
  <si>
    <t>CPE-6 (TEA)</t>
  </si>
  <si>
    <t>CPE-8 (TEA)</t>
  </si>
  <si>
    <t>CPO 10 (E&amp;P)</t>
  </si>
  <si>
    <t>CPO 11 (E&amp;P)</t>
  </si>
  <si>
    <t>CPO 12 (E&amp;P)</t>
  </si>
  <si>
    <t>CPO 13 (E&amp;P)</t>
  </si>
  <si>
    <t>CPO 14 (E&amp;P)</t>
  </si>
  <si>
    <t>CPO 16 (E&amp;P)</t>
  </si>
  <si>
    <t>CPO 17 (E&amp;P)</t>
  </si>
  <si>
    <t>CPO 2 (E&amp;P)</t>
  </si>
  <si>
    <t>CPO 3 (E&amp;P)</t>
  </si>
  <si>
    <t>CPO 5 (E&amp;P)</t>
  </si>
  <si>
    <t>CPO 6 (E&amp;P)</t>
  </si>
  <si>
    <t>CPO 7 (E&amp;P)</t>
  </si>
  <si>
    <t>CPO 8 (E&amp;P)</t>
  </si>
  <si>
    <t>CPO 9 (E&amp;P)</t>
  </si>
  <si>
    <t>CR 2 (E&amp;P)</t>
  </si>
  <si>
    <t>CR 2 (TEA)</t>
  </si>
  <si>
    <t>CR 3 (E&amp;P)</t>
  </si>
  <si>
    <t>CR 3 (TEA)</t>
  </si>
  <si>
    <t>CR 4 (E&amp;P)</t>
  </si>
  <si>
    <t>CR 4 (TEA)</t>
  </si>
  <si>
    <t>CR-01 (E&amp;P)</t>
  </si>
  <si>
    <t>CRAVOVIEJO (E&amp;E)</t>
  </si>
  <si>
    <t>CUBARRAL (CE)</t>
  </si>
  <si>
    <t>CUBIRO (E&amp;E)</t>
  </si>
  <si>
    <t>CUISINDE (CE&amp;E)</t>
  </si>
  <si>
    <t>DE MARES (CE&amp;E)</t>
  </si>
  <si>
    <t>DOROTEA (E&amp;E)</t>
  </si>
  <si>
    <t>DURILLO (E&amp;P)</t>
  </si>
  <si>
    <t>EL DIFÍCIL (CE)</t>
  </si>
  <si>
    <t>EL EDEN (E&amp;P)</t>
  </si>
  <si>
    <t>EL PENSIL (CE&amp;E)</t>
  </si>
  <si>
    <t>EL PORTON (E&amp;P)</t>
  </si>
  <si>
    <t>EL REMANSO (E&amp;P)</t>
  </si>
  <si>
    <t>EL TRIUNFO (E&amp;E)</t>
  </si>
  <si>
    <t>ENTRERRIOS (CE)</t>
  </si>
  <si>
    <t>ESPERANZA (E&amp;E)</t>
  </si>
  <si>
    <t>ESPINAL (CE)</t>
  </si>
  <si>
    <t>FENIX (E&amp;P)</t>
  </si>
  <si>
    <t>FUERTE NORTE (E&amp;P)</t>
  </si>
  <si>
    <t>FUERTE SUR (E&amp;P)</t>
  </si>
  <si>
    <t>GARIBAY (E&amp;P)</t>
  </si>
  <si>
    <t>GONZALEZ (CE&amp;E)</t>
  </si>
  <si>
    <t>GUA 2 (E&amp;P)</t>
  </si>
  <si>
    <t>GUA OFF 1 (E&amp;P)</t>
  </si>
  <si>
    <t>GUA OFF 1 (TEA)</t>
  </si>
  <si>
    <t>GUA OFF 10 (E&amp;P)</t>
  </si>
  <si>
    <t>GUA OFF 2 (E&amp;P)</t>
  </si>
  <si>
    <t>GUA OFF 3 (E&amp;P)</t>
  </si>
  <si>
    <t>GUA OFF 3 (TEA)</t>
  </si>
  <si>
    <t>GUACHIRIA SUR (E&amp;P)</t>
  </si>
  <si>
    <t>GUAMA (E&amp;P)</t>
  </si>
  <si>
    <t>GUARROJO (E&amp;P)</t>
  </si>
  <si>
    <t>GUASIMO (E&amp;E)</t>
  </si>
  <si>
    <t>GUATIQUIA (E&amp;P)</t>
  </si>
  <si>
    <t>HATO NUEVO (CE)</t>
  </si>
  <si>
    <t>HOBO (CE)</t>
  </si>
  <si>
    <t>HUILA (CE)</t>
  </si>
  <si>
    <t>JACARANDA (E&amp;P)</t>
  </si>
  <si>
    <t>JAGUAR (E&amp;P)</t>
  </si>
  <si>
    <t>JAGUEYES 3432-B (E&amp;P)</t>
  </si>
  <si>
    <t>JOROPO (E&amp;E)</t>
  </si>
  <si>
    <t>LA CIRA INFANTAS (CE)</t>
  </si>
  <si>
    <t>LA CRECIENTE (E&amp;E)</t>
  </si>
  <si>
    <t>LA CUERVA (E&amp;P)</t>
  </si>
  <si>
    <t>LA LOMA (E&amp;E)</t>
  </si>
  <si>
    <t>LA MAYE (E&amp;P)</t>
  </si>
  <si>
    <t>LA MONA (E&amp;P)</t>
  </si>
  <si>
    <t>LA PALOMA (E&amp;P)</t>
  </si>
  <si>
    <t>LA POLA (E&amp;P)</t>
  </si>
  <si>
    <t>LA PUNTA (CE)</t>
  </si>
  <si>
    <t>LA ROMPIDA (CE)</t>
  </si>
  <si>
    <t>LAS AGUILAS (E&amp;P)</t>
  </si>
  <si>
    <t>LAS GARZAS (E&amp;P)</t>
  </si>
  <si>
    <t>LEBRIJA (CE)</t>
  </si>
  <si>
    <t>LEONA (E&amp;P)</t>
  </si>
  <si>
    <t>LISAMA NUTRIA (CE)</t>
  </si>
  <si>
    <t>LLA 1 (E&amp;P)</t>
  </si>
  <si>
    <t>LLA 10 (E&amp;P)</t>
  </si>
  <si>
    <t>LLA 104 (E&amp;P)</t>
  </si>
  <si>
    <t>LLA 119 (E&amp;P)</t>
  </si>
  <si>
    <t>LLA 12 (E&amp;P)</t>
  </si>
  <si>
    <t>LLA 121 (E&amp;P)</t>
  </si>
  <si>
    <t>LLA 122 (E&amp;P)</t>
  </si>
  <si>
    <t>LLA 123 (E&amp;P)</t>
  </si>
  <si>
    <t>LLA 13 (E&amp;P)</t>
  </si>
  <si>
    <t>LLA 134 (E&amp;P)</t>
  </si>
  <si>
    <t>LLA 14 (E&amp;P)</t>
  </si>
  <si>
    <t>LLA 15 (E&amp;P)</t>
  </si>
  <si>
    <t>LLA 16 (E&amp;P)</t>
  </si>
  <si>
    <t>LLA 17 (E&amp;P)</t>
  </si>
  <si>
    <t>LLA 18 (E&amp;P)</t>
  </si>
  <si>
    <t>LLA 19 (E&amp;P)</t>
  </si>
  <si>
    <t>LLA 2 (E&amp;P)</t>
  </si>
  <si>
    <t>LLA 20 (E&amp;P)</t>
  </si>
  <si>
    <t>LLA 21 (E&amp;P)</t>
  </si>
  <si>
    <t>LLA 22 (E&amp;P)</t>
  </si>
  <si>
    <t>LLA 23 (E&amp;P)</t>
  </si>
  <si>
    <t>LLA 24 (E&amp;P)</t>
  </si>
  <si>
    <t>LLA 25 (E&amp;P)</t>
  </si>
  <si>
    <t>LLA 26 (E&amp;P)</t>
  </si>
  <si>
    <t>LLA 27 (E&amp;P)</t>
  </si>
  <si>
    <t>LLA 28 (E&amp;P)</t>
  </si>
  <si>
    <t>LLA 29 (E&amp;P)</t>
  </si>
  <si>
    <t>LLA 3 (E&amp;P)</t>
  </si>
  <si>
    <t>LLA 30 (E&amp;P)</t>
  </si>
  <si>
    <t>LLA 31 (E&amp;P)</t>
  </si>
  <si>
    <t>LLA 32 (E&amp;P)</t>
  </si>
  <si>
    <t>LLA 34 (E&amp;P)</t>
  </si>
  <si>
    <t>LLA 36 (E&amp;P)</t>
  </si>
  <si>
    <t>LLA 37 (E&amp;P)</t>
  </si>
  <si>
    <t>LLA 38 (E&amp;P)</t>
  </si>
  <si>
    <t>LLA 39 (E&amp;P)</t>
  </si>
  <si>
    <t>LLA 4 (E&amp;P)</t>
  </si>
  <si>
    <t>LLA 40 (E&amp;P)</t>
  </si>
  <si>
    <t>LLA 41 (E&amp;P)</t>
  </si>
  <si>
    <t>LLA 42 (E&amp;P)</t>
  </si>
  <si>
    <t>LLA 43 (E&amp;P)</t>
  </si>
  <si>
    <t>LLA 47 (E&amp;P)</t>
  </si>
  <si>
    <t>LLA 49 (E&amp;P)</t>
  </si>
  <si>
    <t>LLA 5 (E&amp;P)</t>
  </si>
  <si>
    <t>LLA 50 (E&amp;P)</t>
  </si>
  <si>
    <t>LLA 51 (E&amp;P)</t>
  </si>
  <si>
    <t>LLA 52 (E&amp;P)</t>
  </si>
  <si>
    <t>LLA 53 (E&amp;P)</t>
  </si>
  <si>
    <t>LLA 55 (E&amp;P)</t>
  </si>
  <si>
    <t>LLA 56 (E&amp;P)</t>
  </si>
  <si>
    <t>LLA 57 (E&amp;P)</t>
  </si>
  <si>
    <t>LLA 58 (E&amp;P)</t>
  </si>
  <si>
    <t>LLA 59 (E&amp;P)</t>
  </si>
  <si>
    <t>LLA 6 (E&amp;P)</t>
  </si>
  <si>
    <t>LLA 61 (E&amp;P)</t>
  </si>
  <si>
    <t>LLA 64 (E&amp;P)</t>
  </si>
  <si>
    <t>LLA 65 (E&amp;P)</t>
  </si>
  <si>
    <t>LLA 69 (E&amp;P)</t>
  </si>
  <si>
    <t>LLA 7 (E&amp;P)</t>
  </si>
  <si>
    <t>LLA 70 (E&amp;P)</t>
  </si>
  <si>
    <t>LLA 71 (E&amp;P)</t>
  </si>
  <si>
    <t>LLA 78 (E&amp;P)</t>
  </si>
  <si>
    <t>LLA 79 (E&amp;P)</t>
  </si>
  <si>
    <t>LLA 8 (E&amp;P)</t>
  </si>
  <si>
    <t>LLA 83 (E&amp;P)</t>
  </si>
  <si>
    <t>LLA 85 (E&amp;P)</t>
  </si>
  <si>
    <t>LLA 86 (E&amp;P)</t>
  </si>
  <si>
    <t>LLA 87 (E&amp;P)</t>
  </si>
  <si>
    <t>LLA 9 (E&amp;P)</t>
  </si>
  <si>
    <t>LLA 94 (E&amp;P)</t>
  </si>
  <si>
    <t>LLA 99 (E&amp;P)</t>
  </si>
  <si>
    <t>LOS HATOS (E&amp;E)</t>
  </si>
  <si>
    <t>LOS OCARROS (E&amp;P)</t>
  </si>
  <si>
    <t>LOS PICACHOS (E&amp;P)</t>
  </si>
  <si>
    <t>LOS SAUCES (E&amp;P)</t>
  </si>
  <si>
    <t>LUNA LLENA (E&amp;P)</t>
  </si>
  <si>
    <t>MACAYA (E&amp;P)</t>
  </si>
  <si>
    <t>MAGDALENA MEDIO (CE)</t>
  </si>
  <si>
    <t>MANDARINA (E&amp;P)</t>
  </si>
  <si>
    <t>MAPACHE (E&amp;P)</t>
  </si>
  <si>
    <t>MAPUIRO (E&amp;P)</t>
  </si>
  <si>
    <t>MARANTA (E&amp;P)</t>
  </si>
  <si>
    <t>MARIA CONCHITA (E&amp;P)</t>
  </si>
  <si>
    <t>MECAYA (E&amp;P)</t>
  </si>
  <si>
    <t>MERECURE (E&amp;P)</t>
  </si>
  <si>
    <t>MIDAS (E&amp;P)</t>
  </si>
  <si>
    <t>MORICHE (E&amp;E)</t>
  </si>
  <si>
    <t>MORICHITO (E&amp;E)</t>
  </si>
  <si>
    <t>MORPHO (CE&amp;E)</t>
  </si>
  <si>
    <t>MUISCA (E&amp;P)</t>
  </si>
  <si>
    <t>NANCY-BURDINE-MAXINE (CE)</t>
  </si>
  <si>
    <t>NASHIRA (E&amp;P)</t>
  </si>
  <si>
    <t>NISCOTA (E&amp;P)</t>
  </si>
  <si>
    <t>NOGAL (E&amp;P)</t>
  </si>
  <si>
    <t>NORORIENTE (CE)</t>
  </si>
  <si>
    <t>ODISEA (E&amp;P)</t>
  </si>
  <si>
    <t>OMBU (E&amp;P)</t>
  </si>
  <si>
    <t>ORITO (CE)</t>
  </si>
  <si>
    <t>OROPENDOLA (E&amp;E)</t>
  </si>
  <si>
    <t>ORTEGA (CE)</t>
  </si>
  <si>
    <t>PACHAQUIARO (CE&amp;E)</t>
  </si>
  <si>
    <t>PAJARO PINTO (E&amp;E)</t>
  </si>
  <si>
    <t>PALAGUA (CE)</t>
  </si>
  <si>
    <t>PALERMO (CE)</t>
  </si>
  <si>
    <t>PALMA (E&amp;P)</t>
  </si>
  <si>
    <t>PARAISO (E&amp;P)</t>
  </si>
  <si>
    <t>PAVAS (CE)</t>
  </si>
  <si>
    <t>PENJAMO (CE&amp;E)</t>
  </si>
  <si>
    <t>PERDICES (E&amp;E)</t>
  </si>
  <si>
    <t>PIJAO-POTRERILLO (CE)</t>
  </si>
  <si>
    <t>PLATANILLO (E&amp;P)</t>
  </si>
  <si>
    <t>PLAYON (CE)</t>
  </si>
  <si>
    <t>PLAYON (CE&amp;E)</t>
  </si>
  <si>
    <t>PORTOFINO (E&amp;P)</t>
  </si>
  <si>
    <t>PROVINCIA P NORTE (CE)</t>
  </si>
  <si>
    <t>PROVINCIA P SUR (CE)</t>
  </si>
  <si>
    <t>PULI (CE)</t>
  </si>
  <si>
    <t>PUNTERO (E&amp;P)</t>
  </si>
  <si>
    <t>PURPLE ANGEL (E&amp;P)</t>
  </si>
  <si>
    <t>PUT 1 (E&amp;P)</t>
  </si>
  <si>
    <t>PUT 10 (E&amp;P)</t>
  </si>
  <si>
    <t>PUT 12 (E&amp;P)</t>
  </si>
  <si>
    <t>PUT 13 (E&amp;P)</t>
  </si>
  <si>
    <t>PUT 14 (E&amp;P)</t>
  </si>
  <si>
    <t>PUT 17 (TEA)</t>
  </si>
  <si>
    <t>PUT 2 (E&amp;P)</t>
  </si>
  <si>
    <t>PUT 21 (E&amp;P)</t>
  </si>
  <si>
    <t>PUT 25 (E&amp;P)</t>
  </si>
  <si>
    <t>PUT 30 (E&amp;P)</t>
  </si>
  <si>
    <t>PUT 31 (E&amp;P)</t>
  </si>
  <si>
    <t>PUT 33 (E&amp;P)</t>
  </si>
  <si>
    <t>PUT 36 (E&amp;P)</t>
  </si>
  <si>
    <t>PUT 4 (E&amp;P)</t>
  </si>
  <si>
    <t>PUT 6 (E&amp;P)</t>
  </si>
  <si>
    <t>PUT 7 (E&amp;P)</t>
  </si>
  <si>
    <t>PUT 8 (E&amp;P)</t>
  </si>
  <si>
    <t>PUT 9 (E&amp;P)</t>
  </si>
  <si>
    <t>PUTUMAYO PIEDEMONTE NORTE (E&amp;P)</t>
  </si>
  <si>
    <t>PUTUMAYO PIEDEMONTE SUR (E&amp;P)</t>
  </si>
  <si>
    <t>QUEBRADA ROJA (CE)</t>
  </si>
  <si>
    <t>QUIMBAYA (CE)</t>
  </si>
  <si>
    <t>RANCHO HERMOSO (CE)</t>
  </si>
  <si>
    <t>RC-10 (E&amp;P)</t>
  </si>
  <si>
    <t>RC-12 (E&amp;P)</t>
  </si>
  <si>
    <t>RC-7 (E&amp;P)</t>
  </si>
  <si>
    <t>RC-9 (E&amp;P)</t>
  </si>
  <si>
    <t>RIO ARIARI (E&amp;P)</t>
  </si>
  <si>
    <t>RIO CABRERA (E&amp;P)</t>
  </si>
  <si>
    <t>RIO DE ORO (CE)</t>
  </si>
  <si>
    <t>RIO HORTA (CE&amp;E)</t>
  </si>
  <si>
    <t>RIO META (CE)</t>
  </si>
  <si>
    <t>RIO VERDE (E&amp;E)</t>
  </si>
  <si>
    <t>RIO ZULIA (CE)</t>
  </si>
  <si>
    <t>ROSABLANCA (E&amp;P)</t>
  </si>
  <si>
    <t>RUBIALES (CE)</t>
  </si>
  <si>
    <t>SABANERO (E&amp;P)</t>
  </si>
  <si>
    <t>SAMAN (E&amp;P)</t>
  </si>
  <si>
    <t>SAMICHAY A (E&amp;P)</t>
  </si>
  <si>
    <t>SAMICHAY B (E&amp;P)</t>
  </si>
  <si>
    <t>SAN ANTONIO (E&amp;P)</t>
  </si>
  <si>
    <t>SAN GABRIEL (CE&amp;E)</t>
  </si>
  <si>
    <t>SANGRETORO (E&amp;P)</t>
  </si>
  <si>
    <t>SANTA CLARA (CE)</t>
  </si>
  <si>
    <t>SANTA ISABEL (E&amp;P)</t>
  </si>
  <si>
    <t>SANTACRUZ (E&amp;P)</t>
  </si>
  <si>
    <t>SANTANA (CE)</t>
  </si>
  <si>
    <t>SERRANIA (E&amp;P)</t>
  </si>
  <si>
    <t>SIERRA (E&amp;P)</t>
  </si>
  <si>
    <t>SIERRA NEVADA (E&amp;P)</t>
  </si>
  <si>
    <t>SIRIRI (CE&amp;E)</t>
  </si>
  <si>
    <t>SN 1 (TEA)</t>
  </si>
  <si>
    <t>SN 15 (E&amp;P)</t>
  </si>
  <si>
    <t>SN 18 (E&amp;P)</t>
  </si>
  <si>
    <t>SN 26 (E&amp;P)</t>
  </si>
  <si>
    <t>SN 3 (E&amp;P)</t>
  </si>
  <si>
    <t>SN 8 (E&amp;P)</t>
  </si>
  <si>
    <t>SN 9 (E&amp;P)</t>
  </si>
  <si>
    <t>SOGAMOSO (CE)</t>
  </si>
  <si>
    <t>SSJN-1 (E&amp;P)</t>
  </si>
  <si>
    <t>SSJN-3 (E&amp;P)</t>
  </si>
  <si>
    <t>SSJN-7 (E&amp;P)</t>
  </si>
  <si>
    <t>SSJS 1 (E&amp;P)</t>
  </si>
  <si>
    <t>SURIMENA (E&amp;E)</t>
  </si>
  <si>
    <t>SURORIENTE (CE)</t>
  </si>
  <si>
    <t>TACACHO (E&amp;P)</t>
  </si>
  <si>
    <t>TALORA (E&amp;E)</t>
  </si>
  <si>
    <t>TAMARIN (E&amp;P)</t>
  </si>
  <si>
    <t>TAMBAQUI (CE)</t>
  </si>
  <si>
    <t>TAYRONA (E&amp;E)</t>
  </si>
  <si>
    <t>TECA COCORNÁ (CE)</t>
  </si>
  <si>
    <t>TERECAY (E&amp;P)</t>
  </si>
  <si>
    <t>TIBU (CE)</t>
  </si>
  <si>
    <t>TIBURON (E&amp;P)</t>
  </si>
  <si>
    <t>TINIGUA (E&amp;P)</t>
  </si>
  <si>
    <t>TIPLE (E&amp;P)</t>
  </si>
  <si>
    <t>TISQUIRAMA (CE)</t>
  </si>
  <si>
    <t>TOCA (CE)</t>
  </si>
  <si>
    <t>TOLDADO (CE)</t>
  </si>
  <si>
    <t>TOLIMA (CE)</t>
  </si>
  <si>
    <t>TOPOYACO (E&amp;P)</t>
  </si>
  <si>
    <t>TOY (CE)</t>
  </si>
  <si>
    <t>TURPIAL (E&amp;P)</t>
  </si>
  <si>
    <t>UPAR (CE&amp;E)</t>
  </si>
  <si>
    <t>UPIA (CE)</t>
  </si>
  <si>
    <t>URA 4 (E&amp;P)</t>
  </si>
  <si>
    <t>URIBANTE (E&amp;E)</t>
  </si>
  <si>
    <t>VALDIVIA ALMAGRO (CE)</t>
  </si>
  <si>
    <t>VILLARRICA NORTE (E&amp;E)</t>
  </si>
  <si>
    <t>VIM 1 (E&amp;P)</t>
  </si>
  <si>
    <t>VIM 15 (E&amp;P)</t>
  </si>
  <si>
    <t>VIM 19 (E&amp;P)</t>
  </si>
  <si>
    <t>VIM 21 (E&amp;P)</t>
  </si>
  <si>
    <t>VIM 3 (E&amp;P)</t>
  </si>
  <si>
    <t>VIM 33 (E&amp;P)</t>
  </si>
  <si>
    <t>VIM 43 (E&amp;P)</t>
  </si>
  <si>
    <t>VIM 44 (E&amp;P)</t>
  </si>
  <si>
    <t>VIM 5 (E&amp;P)</t>
  </si>
  <si>
    <t>VIM 6 (E&amp;P)</t>
  </si>
  <si>
    <t>VIM 8 (E&amp;P)</t>
  </si>
  <si>
    <t>VMM 1 (E&amp;P)</t>
  </si>
  <si>
    <t>VMM 11 (E&amp;P)</t>
  </si>
  <si>
    <t>VMM 12 (E&amp;P)</t>
  </si>
  <si>
    <t>VMM 14 (E&amp;P)</t>
  </si>
  <si>
    <t>VMM 15 (E&amp;P)</t>
  </si>
  <si>
    <t>VMM 16 (E&amp;P)</t>
  </si>
  <si>
    <t>VMM 17 (E&amp;P)</t>
  </si>
  <si>
    <t>VMM 18 (E&amp;P)</t>
  </si>
  <si>
    <t>VMM 2 (E&amp;P)</t>
  </si>
  <si>
    <t>VMM 2 ADICIONAL (E&amp;P)</t>
  </si>
  <si>
    <t>VMM 24 (E&amp;P)</t>
  </si>
  <si>
    <t>VMM 29 (E&amp;P)</t>
  </si>
  <si>
    <t>VMM 3 ADICIONAL  (E&amp;P)</t>
  </si>
  <si>
    <t>VMM 32 (E&amp;P)</t>
  </si>
  <si>
    <t>VMM 35 (E&amp;P)</t>
  </si>
  <si>
    <t>VMM 37 (E&amp;P)</t>
  </si>
  <si>
    <t>VMM 39 (E&amp;P)</t>
  </si>
  <si>
    <t>VMM 4 (E&amp;P)</t>
  </si>
  <si>
    <t>VMM 45 (E&amp;P)</t>
  </si>
  <si>
    <t>VMM 46 (E&amp;P)</t>
  </si>
  <si>
    <t>VMM 47 (E&amp;P)</t>
  </si>
  <si>
    <t>VMM 49 (E&amp;P)</t>
  </si>
  <si>
    <t>VMM 5 (E&amp;P)</t>
  </si>
  <si>
    <t>VMM 6 (E&amp;P)</t>
  </si>
  <si>
    <t>VMM 8 (E&amp;P)</t>
  </si>
  <si>
    <t>VMM 9 (YNC) (E&amp;P)</t>
  </si>
  <si>
    <t>VSM 10 (E&amp;P)</t>
  </si>
  <si>
    <t>VSM 12 (E&amp;P)</t>
  </si>
  <si>
    <t>VSM 14 (E&amp;P)</t>
  </si>
  <si>
    <t>VSM 15 (E&amp;P)</t>
  </si>
  <si>
    <t>VSM 22 (E&amp;P)</t>
  </si>
  <si>
    <t>VSM 25 (E&amp;P)</t>
  </si>
  <si>
    <t>VSM 3 (E&amp;P)</t>
  </si>
  <si>
    <t>VSM 32 (E&amp;P)</t>
  </si>
  <si>
    <t>VSM 36 (E&amp;P)</t>
  </si>
  <si>
    <t>VSM 9 (E&amp;P)</t>
  </si>
  <si>
    <t>YAMU (E&amp;E)</t>
  </si>
  <si>
    <t>YD CAT 1 (E&amp;P)</t>
  </si>
  <si>
    <t>YD LLA 1 (E&amp;P)</t>
  </si>
  <si>
    <t>YD LLA 2 (E&amp;P)</t>
  </si>
  <si>
    <t>YD LLA 3 (E&amp;P)</t>
  </si>
  <si>
    <t>YD LLA 5 (E&amp;P)</t>
  </si>
  <si>
    <t>YD LLA 6 (E&amp;P)</t>
  </si>
  <si>
    <t>YD LLA 7 (E&amp;P)</t>
  </si>
  <si>
    <t>YD PUT 1 (E&amp;P)</t>
  </si>
  <si>
    <t>YD SN 1 (E&amp;P)</t>
  </si>
  <si>
    <t>(Debe cambiarse en la oportunidad de actualizar, y así sucesivamente)</t>
  </si>
  <si>
    <t>no</t>
  </si>
  <si>
    <t>Formulario Uso Subsuelo No. 4</t>
  </si>
  <si>
    <t>Canon Superficiario por Uso del Subsuelo y Agotamiento del Recurso</t>
  </si>
  <si>
    <t>Liquidación por Fase del Derecho Económico por concepto del Uso del Subsuelo</t>
  </si>
  <si>
    <t>Formulario Uso Subsuelo No. 6</t>
  </si>
  <si>
    <t>Período de liquidación (por Fase):</t>
  </si>
  <si>
    <t>Acuerdo 02 de 2017 Modificado por el Acuerdo 09 de 2021</t>
  </si>
  <si>
    <t>SI</t>
  </si>
  <si>
    <t>2026-2027</t>
  </si>
  <si>
    <t>ANEXO RESOLUCIÓN 271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</si>
</sst>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 #,##0_-;_-* &quot;-&quot;_-;_-@_-"/>
    <numFmt numFmtId="43" formatCode="_-* #,##0.00_-;\-* #,##0.00_-;_-* &quot;-&quot;??_-;_-@_-"/>
    <numFmt numFmtId="164" formatCode="dd\-mm\-yy;@"/>
    <numFmt numFmtId="165" formatCode="#,##0.0000"/>
    <numFmt numFmtId="166" formatCode="#,##0.00000"/>
    <numFmt numFmtId="167" formatCode="0.0"/>
    <numFmt numFmtId="168" formatCode="0_);[Red]\(0\)"/>
    <numFmt numFmtId="169" formatCode="#,##0.00_ ;[Red]\-#,##0.00\ "/>
    <numFmt numFmtId="170" formatCode="#,##0_ ;[Red]\-#,##0\ "/>
    <numFmt numFmtId="171" formatCode="0_ ;[Red]\-0\ "/>
    <numFmt numFmtId="172" formatCode="0.0000"/>
    <numFmt numFmtId="173" formatCode="#,##0.0000_);[Red]\(#,##0.0000\)"/>
    <numFmt numFmtId="174" formatCode="#,##0.00000_);[Red]\(#,##0.00000\)"/>
    <numFmt numFmtId="175" formatCode="_-* #,##0.00_-;\-* #,##0.00_-;_-* &quot;-&quot;_-;_-@_-"/>
    <numFmt numFmtId="176" formatCode="&quot;$&quot;#,##0.00"/>
    <numFmt numFmtId="177" formatCode="_-* #,##0.0000_-;\-* #,##0.0000_-;_-* &quot;-&quot;??_-;_-@_-"/>
    <numFmt numFmtId="178" formatCode="_-* #,##0.0000_-;\-* #,##0.0000_-;_-* &quot;-&quot;????_-;_-@_-"/>
    <numFmt numFmtId="179" formatCode="#,##0.000_);[Red]\(#,##0.000\)"/>
    <numFmt numFmtId="180" formatCode="#,##0.0000;[Red]\-#,##0.0000"/>
  </numFmts>
  <fonts count="25" x14ac:knownFonts="1">
    <font>
      <sz val="11"/>
      <color theme="1"/>
      <name val="Tahoma"/>
      <family val="2"/>
    </font>
    <font>
      <b/>
      <sz val="11"/>
      <color theme="1"/>
      <name val="Tahoma"/>
      <family val="2"/>
    </font>
    <font>
      <b/>
      <sz val="12"/>
      <color theme="1"/>
      <name val="Tahoma"/>
      <family val="2"/>
    </font>
    <font>
      <b/>
      <sz val="14"/>
      <color theme="1"/>
      <name val="Tahoma"/>
      <family val="2"/>
    </font>
    <font>
      <sz val="9"/>
      <color theme="1"/>
      <name val="Tahoma"/>
      <family val="2"/>
    </font>
    <font>
      <sz val="10"/>
      <color theme="1"/>
      <name val="Tahoma"/>
      <family val="2"/>
    </font>
    <font>
      <b/>
      <sz val="10"/>
      <color theme="1"/>
      <name val="Tahoma"/>
      <family val="2"/>
    </font>
    <font>
      <b/>
      <u/>
      <sz val="10"/>
      <color theme="1"/>
      <name val="Tahoma"/>
      <family val="2"/>
    </font>
    <font>
      <sz val="12"/>
      <color theme="1"/>
      <name val="Tahoma"/>
      <family val="2"/>
    </font>
    <font>
      <vertAlign val="superscript"/>
      <sz val="11"/>
      <color theme="1"/>
      <name val="Tahoma"/>
      <family val="2"/>
    </font>
    <font>
      <vertAlign val="subscript"/>
      <sz val="11"/>
      <color theme="1"/>
      <name val="Tahoma"/>
      <family val="2"/>
    </font>
    <font>
      <b/>
      <vertAlign val="subscript"/>
      <sz val="11"/>
      <color theme="1"/>
      <name val="Tahoma"/>
      <family val="2"/>
    </font>
    <font>
      <u/>
      <sz val="11"/>
      <color theme="10"/>
      <name val="Tahoma"/>
      <family val="2"/>
    </font>
    <font>
      <u/>
      <sz val="11"/>
      <color theme="11"/>
      <name val="Tahoma"/>
      <family val="2"/>
    </font>
    <font>
      <sz val="11"/>
      <color theme="1"/>
      <name val="Arial Narrow"/>
      <family val="2"/>
    </font>
    <font>
      <b/>
      <sz val="11"/>
      <color rgb="FFFF0000"/>
      <name val="Tahoma"/>
      <family val="2"/>
    </font>
    <font>
      <sz val="8"/>
      <name val="Tahoma"/>
      <family val="2"/>
    </font>
    <font>
      <b/>
      <sz val="12"/>
      <color rgb="FFFF0000"/>
      <name val="Tahoma"/>
      <family val="2"/>
    </font>
    <font>
      <sz val="9"/>
      <color rgb="FF000000"/>
      <name val="Tahoma"/>
      <family val="2"/>
    </font>
    <font>
      <i/>
      <sz val="9"/>
      <color rgb="FF000000"/>
      <name val="Tahoma"/>
      <family val="2"/>
    </font>
    <font>
      <sz val="11"/>
      <color rgb="FFFF0000"/>
      <name val="Tahoma"/>
      <family val="2"/>
    </font>
    <font>
      <sz val="10.5"/>
      <color theme="1"/>
      <name val="Tahoma"/>
      <family val="2"/>
    </font>
    <font>
      <sz val="9"/>
      <name val="Tahoma"/>
      <family val="2"/>
    </font>
    <font>
      <sz val="11"/>
      <name val="Tahoma"/>
      <family val="2"/>
    </font>
    <font>
      <sz val="11"/>
      <color theme="1"/>
      <name val="Tahoma"/>
      <family val="2"/>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9" tint="0.5999938962981048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top/>
      <bottom/>
      <diagonal/>
    </border>
    <border>
      <left/>
      <right/>
      <top style="medium">
        <color auto="1"/>
      </top>
      <bottom style="medium">
        <color auto="1"/>
      </bottom>
      <diagonal/>
    </border>
    <border>
      <left/>
      <right/>
      <top style="thin">
        <color auto="1"/>
      </top>
      <bottom/>
      <diagonal/>
    </border>
  </borders>
  <cellStyleXfs count="339">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1" fontId="24" fillId="0" borderId="0" applyFont="0" applyFill="0" applyBorder="0" applyAlignment="0" applyProtection="0"/>
    <xf numFmtId="0" fontId="12" fillId="0" borderId="0" applyNumberFormat="0" applyFill="0" applyBorder="0" applyAlignment="0" applyProtection="0"/>
    <xf numFmtId="43" fontId="24" fillId="0" borderId="0" applyFont="0" applyFill="0" applyBorder="0" applyAlignment="0" applyProtection="0"/>
    <xf numFmtId="0" fontId="24" fillId="0" borderId="0"/>
  </cellStyleXfs>
  <cellXfs count="271">
    <xf numFmtId="0" fontId="0" fillId="0" borderId="0" xfId="0"/>
    <xf numFmtId="0" fontId="1" fillId="0" borderId="0" xfId="0" applyFont="1"/>
    <xf numFmtId="49" fontId="4" fillId="0" borderId="0" xfId="0" applyNumberFormat="1" applyFont="1"/>
    <xf numFmtId="0" fontId="5" fillId="0" borderId="0" xfId="0" applyFont="1"/>
    <xf numFmtId="0" fontId="4" fillId="0" borderId="0" xfId="0" applyFont="1"/>
    <xf numFmtId="0" fontId="3" fillId="0" borderId="0" xfId="0" applyFont="1"/>
    <xf numFmtId="4" fontId="1" fillId="0" borderId="0" xfId="0" applyNumberFormat="1" applyFont="1" applyAlignment="1" applyProtection="1">
      <alignment horizontal="center"/>
      <protection locked="0"/>
    </xf>
    <xf numFmtId="49" fontId="4" fillId="0" borderId="0" xfId="0" applyNumberFormat="1" applyFont="1" applyAlignment="1">
      <alignment horizontal="center"/>
    </xf>
    <xf numFmtId="0" fontId="0" fillId="2" borderId="1" xfId="0" applyFill="1" applyBorder="1"/>
    <xf numFmtId="0" fontId="0" fillId="0" borderId="0" xfId="0" applyProtection="1">
      <protection locked="0"/>
    </xf>
    <xf numFmtId="0" fontId="6" fillId="0" borderId="0" xfId="0" applyFont="1"/>
    <xf numFmtId="0" fontId="0" fillId="0" borderId="1" xfId="0" applyBorder="1"/>
    <xf numFmtId="49" fontId="4" fillId="0" borderId="0" xfId="0" applyNumberFormat="1" applyFont="1" applyAlignment="1">
      <alignment horizontal="center" vertical="center"/>
    </xf>
    <xf numFmtId="9" fontId="5" fillId="2" borderId="2" xfId="0" applyNumberFormat="1" applyFont="1" applyFill="1" applyBorder="1" applyAlignment="1">
      <alignment horizontal="center" vertical="center"/>
    </xf>
    <xf numFmtId="0" fontId="4" fillId="0" borderId="0" xfId="0" applyFont="1" applyAlignment="1">
      <alignment horizontal="left"/>
    </xf>
    <xf numFmtId="2" fontId="0" fillId="0" borderId="0" xfId="0" applyNumberFormat="1"/>
    <xf numFmtId="0" fontId="5" fillId="0" borderId="1" xfId="0" applyFont="1" applyBorder="1"/>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0" fillId="0" borderId="8" xfId="0" applyBorder="1"/>
    <xf numFmtId="49" fontId="4" fillId="0" borderId="0" xfId="0" applyNumberFormat="1" applyFont="1" applyAlignment="1">
      <alignment horizontal="right"/>
    </xf>
    <xf numFmtId="0" fontId="4" fillId="0" borderId="0" xfId="0" applyFont="1" applyAlignment="1">
      <alignment horizontal="right"/>
    </xf>
    <xf numFmtId="49" fontId="0" fillId="0" borderId="2" xfId="0" applyNumberFormat="1" applyBorder="1" applyAlignment="1" applyProtection="1">
      <alignment horizontal="center"/>
      <protection locked="0"/>
    </xf>
    <xf numFmtId="164" fontId="0" fillId="0" borderId="1" xfId="0" applyNumberFormat="1" applyBorder="1" applyAlignment="1" applyProtection="1">
      <alignment horizontal="center"/>
      <protection locked="0"/>
    </xf>
    <xf numFmtId="49" fontId="0" fillId="0" borderId="1" xfId="0" applyNumberFormat="1" applyBorder="1" applyAlignment="1" applyProtection="1">
      <alignment horizontal="center"/>
      <protection locked="0"/>
    </xf>
    <xf numFmtId="38" fontId="0" fillId="0" borderId="1" xfId="0" applyNumberFormat="1" applyBorder="1" applyAlignment="1" applyProtection="1">
      <alignment horizontal="right"/>
      <protection locked="0"/>
    </xf>
    <xf numFmtId="10" fontId="0" fillId="0" borderId="1" xfId="0" applyNumberFormat="1" applyBorder="1" applyAlignment="1" applyProtection="1">
      <alignment horizontal="center"/>
      <protection locked="0"/>
    </xf>
    <xf numFmtId="38" fontId="0" fillId="2" borderId="1" xfId="0" applyNumberFormat="1" applyFill="1" applyBorder="1" applyAlignment="1">
      <alignment horizontal="right"/>
    </xf>
    <xf numFmtId="9" fontId="0" fillId="0" borderId="1" xfId="0" applyNumberFormat="1" applyBorder="1" applyAlignment="1" applyProtection="1">
      <alignment horizontal="center"/>
      <protection locked="0"/>
    </xf>
    <xf numFmtId="40" fontId="0" fillId="0" borderId="1" xfId="0" applyNumberFormat="1" applyBorder="1" applyAlignment="1" applyProtection="1">
      <alignment horizontal="right"/>
      <protection locked="0"/>
    </xf>
    <xf numFmtId="4" fontId="0" fillId="2" borderId="1" xfId="0" applyNumberFormat="1" applyFill="1" applyBorder="1" applyAlignment="1">
      <alignment horizontal="center"/>
    </xf>
    <xf numFmtId="40" fontId="0" fillId="2" borderId="1" xfId="0" applyNumberFormat="1" applyFill="1" applyBorder="1" applyAlignment="1">
      <alignment horizontal="right"/>
    </xf>
    <xf numFmtId="4" fontId="0" fillId="0" borderId="1" xfId="0" applyNumberFormat="1" applyBorder="1" applyAlignment="1" applyProtection="1">
      <alignment horizontal="right"/>
      <protection locked="0"/>
    </xf>
    <xf numFmtId="38" fontId="1" fillId="2" borderId="1" xfId="0" applyNumberFormat="1" applyFont="1" applyFill="1" applyBorder="1" applyAlignment="1">
      <alignment horizontal="right"/>
    </xf>
    <xf numFmtId="40" fontId="1" fillId="2" borderId="1" xfId="0" applyNumberFormat="1" applyFont="1" applyFill="1" applyBorder="1" applyAlignment="1">
      <alignment horizontal="right"/>
    </xf>
    <xf numFmtId="0" fontId="8" fillId="0" borderId="0" xfId="0" applyFont="1"/>
    <xf numFmtId="0" fontId="8" fillId="0" borderId="0" xfId="0" applyFont="1" applyAlignment="1">
      <alignment vertical="center" wrapText="1"/>
    </xf>
    <xf numFmtId="0" fontId="2" fillId="0" borderId="0" xfId="0" applyFont="1" applyAlignment="1">
      <alignment vertical="center" wrapText="1"/>
    </xf>
    <xf numFmtId="38" fontId="0" fillId="0" borderId="0" xfId="0" applyNumberFormat="1"/>
    <xf numFmtId="49" fontId="0" fillId="0" borderId="1"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38" fontId="0" fillId="0" borderId="1" xfId="0" applyNumberFormat="1" applyBorder="1" applyAlignment="1" applyProtection="1">
      <alignment horizontal="right" vertical="center"/>
      <protection locked="0"/>
    </xf>
    <xf numFmtId="10" fontId="0" fillId="0" borderId="1" xfId="0" applyNumberFormat="1" applyBorder="1" applyAlignment="1" applyProtection="1">
      <alignment horizontal="center" vertical="center"/>
      <protection locked="0"/>
    </xf>
    <xf numFmtId="38" fontId="0" fillId="2" borderId="1" xfId="0" applyNumberFormat="1" applyFill="1" applyBorder="1" applyAlignment="1">
      <alignment horizontal="right" vertical="center"/>
    </xf>
    <xf numFmtId="9" fontId="0" fillId="0" borderId="1" xfId="0" applyNumberFormat="1" applyBorder="1" applyAlignment="1" applyProtection="1">
      <alignment horizontal="center" vertical="center"/>
      <protection locked="0"/>
    </xf>
    <xf numFmtId="9" fontId="0" fillId="2"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40" fontId="1" fillId="2" borderId="1" xfId="0" applyNumberFormat="1" applyFont="1" applyFill="1" applyBorder="1" applyAlignment="1">
      <alignment horizontal="right" vertical="center"/>
    </xf>
    <xf numFmtId="40" fontId="0" fillId="0" borderId="1" xfId="0" applyNumberFormat="1" applyBorder="1" applyAlignment="1" applyProtection="1">
      <alignment horizontal="right" vertical="center"/>
      <protection locked="0"/>
    </xf>
    <xf numFmtId="38" fontId="1" fillId="2" borderId="1" xfId="0" applyNumberFormat="1" applyFont="1" applyFill="1" applyBorder="1" applyAlignment="1">
      <alignment horizontal="right" vertical="center"/>
    </xf>
    <xf numFmtId="40" fontId="0" fillId="2" borderId="1" xfId="0" applyNumberFormat="1" applyFill="1" applyBorder="1" applyAlignment="1">
      <alignment horizontal="center" vertical="center"/>
    </xf>
    <xf numFmtId="164" fontId="0" fillId="0" borderId="1" xfId="0" applyNumberFormat="1" applyBorder="1" applyAlignment="1" applyProtection="1">
      <alignment horizontal="center" vertical="center"/>
      <protection locked="0"/>
    </xf>
    <xf numFmtId="2" fontId="0" fillId="2" borderId="1" xfId="0" applyNumberFormat="1" applyFill="1" applyBorder="1" applyAlignment="1">
      <alignment horizontal="center" vertical="center"/>
    </xf>
    <xf numFmtId="49" fontId="4" fillId="0" borderId="7" xfId="0" applyNumberFormat="1" applyFont="1" applyBorder="1" applyAlignment="1">
      <alignment horizontal="center" vertical="center"/>
    </xf>
    <xf numFmtId="0" fontId="2" fillId="0" borderId="0" xfId="0" applyFont="1"/>
    <xf numFmtId="49" fontId="4" fillId="0" borderId="0" xfId="0" applyNumberFormat="1"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xf>
    <xf numFmtId="0" fontId="0" fillId="0" borderId="0" xfId="0" applyAlignment="1">
      <alignment vertical="center"/>
    </xf>
    <xf numFmtId="0" fontId="0" fillId="0" borderId="8" xfId="0" applyBorder="1" applyAlignment="1">
      <alignment vertical="center"/>
    </xf>
    <xf numFmtId="0" fontId="1" fillId="0" borderId="0" xfId="0" applyFont="1" applyAlignment="1">
      <alignment vertical="center"/>
    </xf>
    <xf numFmtId="0" fontId="1" fillId="0" borderId="8" xfId="0" applyFont="1" applyBorder="1" applyAlignment="1">
      <alignment vertical="center"/>
    </xf>
    <xf numFmtId="49" fontId="4" fillId="0" borderId="0" xfId="0" applyNumberFormat="1" applyFont="1" applyAlignment="1">
      <alignment vertical="center"/>
    </xf>
    <xf numFmtId="4" fontId="1" fillId="0" borderId="0" xfId="0" applyNumberFormat="1" applyFont="1" applyAlignment="1" applyProtection="1">
      <alignment horizontal="center" vertical="center"/>
      <protection locked="0"/>
    </xf>
    <xf numFmtId="166" fontId="0" fillId="2" borderId="1" xfId="0" applyNumberFormat="1" applyFill="1" applyBorder="1" applyAlignment="1">
      <alignment horizontal="center" vertical="center"/>
    </xf>
    <xf numFmtId="49" fontId="5" fillId="0" borderId="2" xfId="0" applyNumberFormat="1" applyFont="1" applyBorder="1" applyAlignment="1" applyProtection="1">
      <alignment horizontal="center" vertical="center"/>
      <protection locked="0"/>
    </xf>
    <xf numFmtId="167" fontId="5" fillId="0" borderId="1" xfId="0" applyNumberFormat="1" applyFont="1" applyBorder="1"/>
    <xf numFmtId="164" fontId="0" fillId="0" borderId="2" xfId="0" applyNumberFormat="1" applyBorder="1" applyAlignment="1" applyProtection="1">
      <alignment horizontal="center"/>
      <protection locked="0"/>
    </xf>
    <xf numFmtId="164" fontId="0" fillId="0" borderId="0" xfId="0" applyNumberFormat="1" applyAlignment="1" applyProtection="1">
      <alignment horizontal="center"/>
      <protection locked="0"/>
    </xf>
    <xf numFmtId="9" fontId="0" fillId="2" borderId="2" xfId="0" applyNumberFormat="1" applyFill="1" applyBorder="1" applyAlignment="1">
      <alignment horizontal="center"/>
    </xf>
    <xf numFmtId="0" fontId="0" fillId="0" borderId="0" xfId="0" applyAlignment="1">
      <alignment horizontal="left"/>
    </xf>
    <xf numFmtId="0" fontId="0" fillId="0" borderId="0" xfId="0" applyAlignment="1">
      <alignment horizontal="left" wrapText="1"/>
    </xf>
    <xf numFmtId="4" fontId="1" fillId="2" borderId="1" xfId="0" applyNumberFormat="1" applyFont="1" applyFill="1" applyBorder="1" applyAlignment="1">
      <alignment horizontal="right"/>
    </xf>
    <xf numFmtId="38" fontId="0" fillId="0" borderId="2" xfId="0" applyNumberFormat="1" applyBorder="1" applyAlignment="1" applyProtection="1">
      <alignment horizontal="right" vertical="center"/>
      <protection locked="0"/>
    </xf>
    <xf numFmtId="40" fontId="0" fillId="0" borderId="2" xfId="0" applyNumberFormat="1" applyBorder="1" applyAlignment="1" applyProtection="1">
      <alignment horizontal="right" vertical="center"/>
      <protection locked="0"/>
    </xf>
    <xf numFmtId="40" fontId="0" fillId="2" borderId="2" xfId="0" applyNumberFormat="1" applyFill="1" applyBorder="1" applyAlignment="1">
      <alignment horizontal="right" vertical="center"/>
    </xf>
    <xf numFmtId="4" fontId="0" fillId="0" borderId="1" xfId="0" applyNumberFormat="1" applyBorder="1" applyAlignment="1" applyProtection="1">
      <alignment horizontal="right" vertical="center"/>
      <protection locked="0"/>
    </xf>
    <xf numFmtId="40" fontId="0" fillId="2" borderId="1" xfId="0" applyNumberFormat="1" applyFill="1" applyBorder="1" applyAlignment="1">
      <alignment horizontal="right" vertical="center"/>
    </xf>
    <xf numFmtId="0" fontId="2" fillId="0" borderId="10" xfId="0" applyFont="1" applyBorder="1" applyAlignment="1">
      <alignment horizontal="right" vertical="center" wrapText="1"/>
    </xf>
    <xf numFmtId="49" fontId="4" fillId="0" borderId="11" xfId="0" applyNumberFormat="1" applyFont="1" applyBorder="1" applyAlignment="1">
      <alignment horizontal="center"/>
    </xf>
    <xf numFmtId="0" fontId="0" fillId="0" borderId="1" xfId="0" applyBorder="1" applyAlignment="1">
      <alignment horizontal="right" vertical="center"/>
    </xf>
    <xf numFmtId="0" fontId="1" fillId="2" borderId="1" xfId="0" applyFont="1" applyFill="1" applyBorder="1" applyAlignment="1">
      <alignment horizontal="center"/>
    </xf>
    <xf numFmtId="9" fontId="0" fillId="2" borderId="2" xfId="0" applyNumberFormat="1" applyFill="1" applyBorder="1" applyAlignment="1">
      <alignment horizontal="center" vertical="center"/>
    </xf>
    <xf numFmtId="0" fontId="0" fillId="0" borderId="0" xfId="0" applyAlignment="1">
      <alignment horizontal="left" vertical="center"/>
    </xf>
    <xf numFmtId="0" fontId="0" fillId="2" borderId="1" xfId="0" applyFill="1" applyBorder="1" applyAlignment="1">
      <alignment vertical="center"/>
    </xf>
    <xf numFmtId="0" fontId="6" fillId="0" borderId="0" xfId="0" applyFont="1" applyAlignment="1">
      <alignment vertical="center"/>
    </xf>
    <xf numFmtId="0" fontId="0" fillId="0" borderId="1" xfId="0" applyBorder="1" applyAlignment="1">
      <alignment vertical="center"/>
    </xf>
    <xf numFmtId="38" fontId="0" fillId="0" borderId="2" xfId="0" applyNumberFormat="1" applyBorder="1" applyAlignment="1" applyProtection="1">
      <alignment horizontal="right"/>
      <protection locked="0"/>
    </xf>
    <xf numFmtId="40" fontId="0" fillId="0" borderId="2" xfId="0" applyNumberFormat="1" applyBorder="1" applyAlignment="1" applyProtection="1">
      <alignment horizontal="right"/>
      <protection locked="0"/>
    </xf>
    <xf numFmtId="40" fontId="0" fillId="2" borderId="2" xfId="0" applyNumberFormat="1" applyFill="1" applyBorder="1" applyAlignment="1">
      <alignment horizontal="right"/>
    </xf>
    <xf numFmtId="2" fontId="5" fillId="0" borderId="1" xfId="0" applyNumberFormat="1" applyFont="1" applyBorder="1" applyAlignment="1">
      <alignment horizontal="right" vertical="center"/>
    </xf>
    <xf numFmtId="49" fontId="5" fillId="0" borderId="1" xfId="0" applyNumberFormat="1" applyFont="1" applyBorder="1" applyAlignment="1" applyProtection="1">
      <alignment horizontal="center" vertical="center"/>
      <protection locked="0"/>
    </xf>
    <xf numFmtId="0" fontId="1" fillId="0" borderId="0" xfId="0" applyFont="1" applyAlignment="1">
      <alignment horizontal="left" vertical="center"/>
    </xf>
    <xf numFmtId="38" fontId="5" fillId="0" borderId="2" xfId="0" applyNumberFormat="1" applyFont="1" applyBorder="1" applyAlignment="1" applyProtection="1">
      <alignment horizontal="right" vertical="center"/>
      <protection locked="0"/>
    </xf>
    <xf numFmtId="164" fontId="5" fillId="0" borderId="2" xfId="0" applyNumberFormat="1" applyFont="1" applyBorder="1" applyAlignment="1" applyProtection="1">
      <alignment horizontal="center" vertical="center"/>
      <protection locked="0"/>
    </xf>
    <xf numFmtId="169" fontId="0" fillId="0" borderId="1" xfId="0" applyNumberFormat="1" applyBorder="1" applyAlignment="1" applyProtection="1">
      <alignment horizontal="right"/>
      <protection locked="0"/>
    </xf>
    <xf numFmtId="0" fontId="0" fillId="0" borderId="0" xfId="0" applyAlignment="1">
      <alignment vertical="top"/>
    </xf>
    <xf numFmtId="0" fontId="1" fillId="0" borderId="0" xfId="0" applyFont="1" applyAlignment="1">
      <alignment vertical="top"/>
    </xf>
    <xf numFmtId="0" fontId="1" fillId="0" borderId="13" xfId="0" applyFont="1" applyBorder="1" applyAlignment="1">
      <alignment vertical="center" wrapText="1"/>
    </xf>
    <xf numFmtId="0" fontId="1" fillId="0" borderId="13" xfId="0" applyFont="1" applyBorder="1" applyAlignment="1">
      <alignment horizontal="justify" vertical="center" wrapText="1"/>
    </xf>
    <xf numFmtId="0" fontId="0" fillId="0" borderId="13" xfId="0" applyBorder="1" applyAlignment="1">
      <alignment horizontal="center" vertical="center" wrapText="1"/>
    </xf>
    <xf numFmtId="0" fontId="0" fillId="0" borderId="13" xfId="0" applyBorder="1" applyAlignment="1">
      <alignment vertical="center" wrapText="1"/>
    </xf>
    <xf numFmtId="49" fontId="0" fillId="0" borderId="0" xfId="0" applyNumberFormat="1" applyAlignment="1">
      <alignment horizontal="center" vertical="center"/>
    </xf>
    <xf numFmtId="49" fontId="1" fillId="3" borderId="9" xfId="0" applyNumberFormat="1" applyFont="1" applyFill="1" applyBorder="1" applyAlignment="1">
      <alignment horizontal="center" vertical="center"/>
    </xf>
    <xf numFmtId="169" fontId="0" fillId="2" borderId="1" xfId="0" applyNumberFormat="1" applyFill="1" applyBorder="1" applyAlignment="1">
      <alignment horizontal="center" vertical="center"/>
    </xf>
    <xf numFmtId="169" fontId="1" fillId="2" borderId="1" xfId="0" applyNumberFormat="1" applyFont="1" applyFill="1" applyBorder="1" applyAlignment="1">
      <alignment horizontal="right" vertical="center"/>
    </xf>
    <xf numFmtId="169" fontId="0" fillId="0" borderId="1" xfId="0" applyNumberFormat="1" applyBorder="1" applyAlignment="1" applyProtection="1">
      <alignment horizontal="right" vertical="center"/>
      <protection locked="0"/>
    </xf>
    <xf numFmtId="0" fontId="2" fillId="0" borderId="9" xfId="0" applyFont="1" applyBorder="1" applyAlignment="1" applyProtection="1">
      <alignment horizontal="center" vertical="center" wrapText="1"/>
      <protection locked="0"/>
    </xf>
    <xf numFmtId="170" fontId="0" fillId="0" borderId="1" xfId="0" applyNumberFormat="1" applyBorder="1" applyAlignment="1">
      <alignment horizontal="center" vertical="center"/>
    </xf>
    <xf numFmtId="49" fontId="1" fillId="2" borderId="9" xfId="0" applyNumberFormat="1" applyFont="1" applyFill="1" applyBorder="1" applyAlignment="1">
      <alignment horizontal="center" vertical="center"/>
    </xf>
    <xf numFmtId="171" fontId="1" fillId="5" borderId="9" xfId="0" applyNumberFormat="1" applyFont="1" applyFill="1" applyBorder="1" applyAlignment="1">
      <alignment horizontal="center" vertical="center" wrapText="1"/>
    </xf>
    <xf numFmtId="171" fontId="1" fillId="5" borderId="11" xfId="0" applyNumberFormat="1" applyFont="1" applyFill="1" applyBorder="1" applyAlignment="1">
      <alignment horizontal="center" vertical="center" wrapText="1"/>
    </xf>
    <xf numFmtId="171" fontId="1" fillId="5" borderId="14" xfId="0" applyNumberFormat="1" applyFont="1" applyFill="1" applyBorder="1" applyAlignment="1">
      <alignment horizontal="center" vertical="center" wrapText="1"/>
    </xf>
    <xf numFmtId="0" fontId="0" fillId="0" borderId="19" xfId="0" applyBorder="1" applyAlignment="1">
      <alignment vertical="center" wrapText="1"/>
    </xf>
    <xf numFmtId="0" fontId="1" fillId="0" borderId="19" xfId="0" applyFont="1" applyBorder="1" applyAlignment="1">
      <alignment vertical="center" wrapText="1"/>
    </xf>
    <xf numFmtId="0" fontId="0" fillId="0" borderId="9" xfId="0" applyBorder="1" applyAlignment="1">
      <alignment vertical="center" wrapText="1"/>
    </xf>
    <xf numFmtId="49" fontId="1" fillId="6" borderId="9" xfId="0" applyNumberFormat="1" applyFont="1" applyFill="1" applyBorder="1" applyAlignment="1">
      <alignment horizontal="center" vertical="center"/>
    </xf>
    <xf numFmtId="0" fontId="2" fillId="0" borderId="0" xfId="0" applyFont="1" applyAlignment="1">
      <alignment horizontal="left" vertical="center" wrapText="1"/>
    </xf>
    <xf numFmtId="0" fontId="17" fillId="0" borderId="0" xfId="0" applyFont="1" applyAlignment="1">
      <alignment vertical="center" wrapText="1"/>
    </xf>
    <xf numFmtId="172" fontId="0" fillId="0" borderId="0" xfId="0" applyNumberFormat="1"/>
    <xf numFmtId="169" fontId="0" fillId="0" borderId="0" xfId="0" applyNumberFormat="1"/>
    <xf numFmtId="173" fontId="0" fillId="6" borderId="9" xfId="0" applyNumberFormat="1" applyFill="1" applyBorder="1" applyAlignment="1" applyProtection="1">
      <alignment horizontal="right" vertical="center"/>
      <protection locked="0"/>
    </xf>
    <xf numFmtId="174" fontId="0" fillId="6" borderId="9" xfId="0" applyNumberFormat="1" applyFill="1" applyBorder="1" applyAlignment="1" applyProtection="1">
      <alignment horizontal="right" vertical="center"/>
      <protection locked="0"/>
    </xf>
    <xf numFmtId="40" fontId="0" fillId="6" borderId="9" xfId="0" applyNumberFormat="1" applyFill="1" applyBorder="1" applyAlignment="1" applyProtection="1">
      <alignment horizontal="right" vertical="center" wrapText="1"/>
      <protection locked="0"/>
    </xf>
    <xf numFmtId="0" fontId="2" fillId="0" borderId="0" xfId="0" applyFont="1" applyAlignment="1">
      <alignment vertical="center"/>
    </xf>
    <xf numFmtId="171" fontId="0" fillId="0" borderId="0" xfId="0" applyNumberFormat="1" applyAlignment="1">
      <alignment vertical="center"/>
    </xf>
    <xf numFmtId="0" fontId="5" fillId="0" borderId="0" xfId="0" applyFont="1" applyAlignment="1">
      <alignment vertical="center"/>
    </xf>
    <xf numFmtId="171" fontId="5" fillId="0" borderId="0" xfId="0" applyNumberFormat="1" applyFont="1" applyAlignment="1">
      <alignment vertical="center"/>
    </xf>
    <xf numFmtId="0" fontId="14" fillId="0" borderId="0" xfId="0" applyFont="1" applyAlignment="1">
      <alignment vertical="center"/>
    </xf>
    <xf numFmtId="0" fontId="18" fillId="0" borderId="0" xfId="0" applyFont="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13" xfId="0" applyBorder="1" applyAlignment="1">
      <alignment vertical="center"/>
    </xf>
    <xf numFmtId="0" fontId="0" fillId="0" borderId="13" xfId="0" applyBorder="1" applyAlignment="1">
      <alignment horizontal="justify" vertical="center"/>
    </xf>
    <xf numFmtId="4" fontId="0" fillId="2" borderId="1" xfId="0" applyNumberFormat="1" applyFill="1" applyBorder="1" applyAlignment="1">
      <alignment horizontal="center" vertical="center"/>
    </xf>
    <xf numFmtId="40" fontId="5" fillId="0" borderId="2" xfId="0" applyNumberFormat="1" applyFont="1" applyBorder="1" applyAlignment="1" applyProtection="1">
      <alignment horizontal="right" vertical="center"/>
      <protection locked="0"/>
    </xf>
    <xf numFmtId="40" fontId="5" fillId="2" borderId="2" xfId="0" applyNumberFormat="1" applyFont="1" applyFill="1" applyBorder="1" applyAlignment="1">
      <alignment horizontal="right" vertical="center"/>
    </xf>
    <xf numFmtId="38" fontId="6" fillId="2" borderId="1" xfId="0" applyNumberFormat="1" applyFont="1" applyFill="1" applyBorder="1" applyAlignment="1">
      <alignment horizontal="right" vertical="center"/>
    </xf>
    <xf numFmtId="40" fontId="6" fillId="4" borderId="1" xfId="0" applyNumberFormat="1" applyFont="1" applyFill="1" applyBorder="1" applyAlignment="1">
      <alignment horizontal="right" vertical="center"/>
    </xf>
    <xf numFmtId="171" fontId="1" fillId="0" borderId="0" xfId="0" applyNumberFormat="1" applyFont="1" applyAlignment="1">
      <alignment horizontal="center" vertical="center"/>
    </xf>
    <xf numFmtId="170" fontId="0" fillId="0" borderId="14" xfId="0" applyNumberFormat="1" applyBorder="1" applyAlignment="1" applyProtection="1">
      <alignment horizontal="center" vertical="center" wrapText="1"/>
      <protection locked="0"/>
    </xf>
    <xf numFmtId="0" fontId="5" fillId="0" borderId="8" xfId="0" applyFont="1" applyBorder="1" applyAlignment="1">
      <alignment vertical="center"/>
    </xf>
    <xf numFmtId="49" fontId="5" fillId="0" borderId="0" xfId="0" applyNumberFormat="1" applyFont="1" applyAlignment="1">
      <alignment horizontal="center" vertical="center"/>
    </xf>
    <xf numFmtId="0" fontId="22" fillId="0" borderId="0" xfId="0" applyFont="1"/>
    <xf numFmtId="0" fontId="0" fillId="0" borderId="0" xfId="0" applyAlignment="1">
      <alignment horizontal="left" vertical="center" wrapText="1"/>
    </xf>
    <xf numFmtId="168" fontId="1" fillId="3" borderId="9" xfId="0" applyNumberFormat="1" applyFont="1" applyFill="1" applyBorder="1" applyAlignment="1" applyProtection="1">
      <alignment horizontal="center" vertical="center"/>
      <protection locked="0"/>
    </xf>
    <xf numFmtId="175" fontId="0" fillId="0" borderId="0" xfId="335" applyNumberFormat="1" applyFont="1" applyAlignment="1">
      <alignment vertical="center"/>
    </xf>
    <xf numFmtId="3" fontId="0" fillId="0" borderId="1" xfId="0" applyNumberFormat="1" applyBorder="1" applyAlignment="1" applyProtection="1">
      <alignment horizontal="center" vertical="center"/>
      <protection locked="0"/>
    </xf>
    <xf numFmtId="38" fontId="1" fillId="0" borderId="0" xfId="0" applyNumberFormat="1" applyFont="1" applyAlignment="1">
      <alignment horizontal="right" vertical="center"/>
    </xf>
    <xf numFmtId="0" fontId="1" fillId="5" borderId="13"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justify" vertical="center" wrapText="1"/>
    </xf>
    <xf numFmtId="0" fontId="2" fillId="0" borderId="0" xfId="0" applyFont="1" applyAlignment="1">
      <alignment horizontal="center"/>
    </xf>
    <xf numFmtId="0" fontId="2" fillId="0" borderId="0" xfId="0" applyFont="1" applyAlignment="1">
      <alignment horizontal="center" vertical="center" wrapText="1"/>
    </xf>
    <xf numFmtId="0" fontId="8" fillId="0" borderId="0" xfId="0" applyFont="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40" fontId="0" fillId="0" borderId="0" xfId="0" applyNumberFormat="1"/>
    <xf numFmtId="9" fontId="0" fillId="0" borderId="0" xfId="0" applyNumberFormat="1"/>
    <xf numFmtId="10" fontId="0" fillId="0" borderId="0" xfId="0" applyNumberFormat="1" applyAlignment="1">
      <alignment vertical="center"/>
    </xf>
    <xf numFmtId="0" fontId="4" fillId="0" borderId="0" xfId="0" applyFont="1" applyAlignment="1">
      <alignment vertical="center" wrapText="1"/>
    </xf>
    <xf numFmtId="1" fontId="0" fillId="0" borderId="2" xfId="0" applyNumberFormat="1" applyBorder="1" applyAlignment="1" applyProtection="1">
      <alignment horizontal="center" vertical="center"/>
      <protection locked="0"/>
    </xf>
    <xf numFmtId="164" fontId="0" fillId="2" borderId="2" xfId="0" applyNumberFormat="1" applyFill="1"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170" fontId="0" fillId="0" borderId="0" xfId="0" applyNumberFormat="1" applyAlignment="1">
      <alignment horizontal="center" vertical="center"/>
    </xf>
    <xf numFmtId="0" fontId="0" fillId="0" borderId="0" xfId="0" applyAlignment="1">
      <alignment horizontal="right" vertical="center"/>
    </xf>
    <xf numFmtId="49" fontId="0" fillId="0" borderId="0" xfId="0" applyNumberFormat="1" applyAlignment="1" applyProtection="1">
      <alignment horizontal="right" vertical="center"/>
      <protection locked="0"/>
    </xf>
    <xf numFmtId="0" fontId="0" fillId="0" borderId="21" xfId="0" applyBorder="1" applyAlignment="1">
      <alignment vertical="center"/>
    </xf>
    <xf numFmtId="49" fontId="0" fillId="0" borderId="1" xfId="0" applyNumberFormat="1" applyBorder="1" applyAlignment="1" applyProtection="1">
      <alignment horizontal="right" vertical="center"/>
      <protection locked="0"/>
    </xf>
    <xf numFmtId="49" fontId="0" fillId="0" borderId="2" xfId="0" applyNumberFormat="1" applyBorder="1" applyAlignment="1" applyProtection="1">
      <alignment horizontal="center" vertical="center" wrapText="1"/>
      <protection locked="0"/>
    </xf>
    <xf numFmtId="164" fontId="0" fillId="2" borderId="1" xfId="0" applyNumberFormat="1" applyFill="1" applyBorder="1" applyAlignment="1" applyProtection="1">
      <alignment horizontal="center" vertical="center"/>
      <protection locked="0"/>
    </xf>
    <xf numFmtId="0" fontId="0" fillId="0" borderId="0" xfId="0" applyAlignment="1">
      <alignment horizontal="center"/>
    </xf>
    <xf numFmtId="0" fontId="12" fillId="0" borderId="0" xfId="336"/>
    <xf numFmtId="176" fontId="1" fillId="2" borderId="1" xfId="0" applyNumberFormat="1" applyFont="1" applyFill="1" applyBorder="1" applyAlignment="1">
      <alignment horizontal="right" vertical="center"/>
    </xf>
    <xf numFmtId="176" fontId="1" fillId="0" borderId="1" xfId="0" applyNumberFormat="1" applyFont="1" applyBorder="1" applyAlignment="1" applyProtection="1">
      <alignment horizontal="right" vertical="center"/>
      <protection locked="0"/>
    </xf>
    <xf numFmtId="176" fontId="0" fillId="0" borderId="1" xfId="0" applyNumberFormat="1" applyBorder="1" applyAlignment="1" applyProtection="1">
      <alignment horizontal="right" vertical="center"/>
      <protection locked="0"/>
    </xf>
    <xf numFmtId="0" fontId="0" fillId="0" borderId="0" xfId="0" applyAlignment="1">
      <alignment wrapText="1"/>
    </xf>
    <xf numFmtId="43" fontId="0" fillId="0" borderId="0" xfId="337" applyFont="1"/>
    <xf numFmtId="177" fontId="0" fillId="0" borderId="0" xfId="337" applyNumberFormat="1" applyFont="1"/>
    <xf numFmtId="178" fontId="0" fillId="0" borderId="0" xfId="0" applyNumberFormat="1"/>
    <xf numFmtId="164" fontId="24" fillId="0" borderId="2" xfId="338" applyNumberFormat="1" applyBorder="1" applyAlignment="1" applyProtection="1">
      <alignment horizontal="center" vertical="center"/>
      <protection locked="0"/>
    </xf>
    <xf numFmtId="40" fontId="24" fillId="0" borderId="1" xfId="338" applyNumberFormat="1" applyBorder="1" applyAlignment="1" applyProtection="1">
      <alignment horizontal="right" vertical="center"/>
      <protection locked="0"/>
    </xf>
    <xf numFmtId="49" fontId="24" fillId="0" borderId="1" xfId="338" applyNumberFormat="1" applyBorder="1" applyAlignment="1" applyProtection="1">
      <alignment horizontal="center" vertical="center"/>
      <protection locked="0"/>
    </xf>
    <xf numFmtId="179" fontId="1" fillId="2" borderId="9" xfId="0" applyNumberFormat="1" applyFont="1" applyFill="1" applyBorder="1" applyAlignment="1">
      <alignment vertical="center"/>
    </xf>
    <xf numFmtId="180" fontId="1" fillId="2" borderId="9" xfId="0" applyNumberFormat="1" applyFont="1" applyFill="1" applyBorder="1" applyAlignment="1">
      <alignment vertical="center"/>
    </xf>
    <xf numFmtId="40" fontId="0" fillId="6" borderId="14" xfId="0" applyNumberFormat="1" applyFill="1" applyBorder="1" applyAlignment="1" applyProtection="1">
      <alignment horizontal="center" vertical="center" wrapText="1"/>
      <protection locked="0"/>
    </xf>
    <xf numFmtId="40" fontId="0" fillId="2" borderId="9" xfId="0" applyNumberFormat="1" applyFill="1" applyBorder="1" applyAlignment="1">
      <alignment horizontal="center" vertical="center"/>
    </xf>
    <xf numFmtId="40" fontId="0" fillId="2" borderId="14" xfId="0" applyNumberFormat="1" applyFill="1" applyBorder="1" applyAlignment="1">
      <alignment horizontal="center" vertical="center" wrapText="1"/>
    </xf>
    <xf numFmtId="179" fontId="1" fillId="3" borderId="9" xfId="0" applyNumberFormat="1" applyFont="1" applyFill="1" applyBorder="1" applyAlignment="1" applyProtection="1">
      <alignment vertical="center"/>
      <protection locked="0"/>
    </xf>
    <xf numFmtId="40" fontId="0" fillId="2" borderId="9" xfId="0" applyNumberFormat="1" applyFill="1" applyBorder="1" applyAlignment="1">
      <alignment horizontal="right" vertical="center" wrapText="1"/>
    </xf>
    <xf numFmtId="180" fontId="0" fillId="2" borderId="14" xfId="0" applyNumberFormat="1" applyFill="1" applyBorder="1" applyAlignment="1">
      <alignment horizontal="center" vertical="center" wrapText="1"/>
    </xf>
    <xf numFmtId="0" fontId="4" fillId="0" borderId="0" xfId="0" applyFont="1" applyAlignment="1">
      <alignment horizontal="justify" vertical="center" wrapText="1"/>
    </xf>
    <xf numFmtId="49" fontId="2" fillId="0" borderId="0" xfId="0" applyNumberFormat="1"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0" fillId="0" borderId="3" xfId="0" applyBorder="1" applyAlignment="1">
      <alignment horizontal="center" vertical="center"/>
    </xf>
    <xf numFmtId="0" fontId="0" fillId="0" borderId="5" xfId="0" applyBorder="1" applyAlignment="1">
      <alignment horizontal="center" vertical="center"/>
    </xf>
    <xf numFmtId="49" fontId="0" fillId="0" borderId="3" xfId="0" applyNumberFormat="1" applyBorder="1" applyAlignment="1" applyProtection="1">
      <alignment horizontal="right" vertical="center"/>
      <protection locked="0"/>
    </xf>
    <xf numFmtId="49" fontId="0" fillId="0" borderId="4" xfId="0" applyNumberFormat="1" applyBorder="1" applyAlignment="1" applyProtection="1">
      <alignment horizontal="right" vertical="center"/>
      <protection locked="0"/>
    </xf>
    <xf numFmtId="49" fontId="0" fillId="0" borderId="5" xfId="0" applyNumberFormat="1" applyBorder="1" applyAlignment="1" applyProtection="1">
      <alignment horizontal="right" vertical="center"/>
      <protection locked="0"/>
    </xf>
    <xf numFmtId="0" fontId="2" fillId="0" borderId="0" xfId="0" applyFont="1" applyAlignment="1">
      <alignment horizontal="center" vertical="center" wrapText="1"/>
    </xf>
    <xf numFmtId="0" fontId="0" fillId="0" borderId="3"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4" fillId="0" borderId="0" xfId="0" applyFont="1" applyAlignment="1">
      <alignment horizontal="left" wrapText="1"/>
    </xf>
    <xf numFmtId="0" fontId="0" fillId="0" borderId="3" xfId="0" applyBorder="1" applyAlignment="1">
      <alignment horizontal="left" vertical="center"/>
    </xf>
    <xf numFmtId="0" fontId="0" fillId="0" borderId="5" xfId="0" applyBorder="1" applyAlignment="1">
      <alignment horizontal="left" vertical="center"/>
    </xf>
    <xf numFmtId="0" fontId="4" fillId="0" borderId="0" xfId="0" applyFont="1" applyAlignment="1">
      <alignment horizontal="justify" vertical="center"/>
    </xf>
    <xf numFmtId="0" fontId="6" fillId="0" borderId="0" xfId="0" applyFont="1" applyAlignment="1">
      <alignment horizontal="center"/>
    </xf>
    <xf numFmtId="0" fontId="5" fillId="0" borderId="3" xfId="0" applyFont="1" applyBorder="1" applyAlignment="1">
      <alignment horizontal="left" vertical="top"/>
    </xf>
    <xf numFmtId="0" fontId="5" fillId="0" borderId="5" xfId="0" applyFont="1" applyBorder="1" applyAlignment="1">
      <alignment horizontal="left" vertical="top"/>
    </xf>
    <xf numFmtId="0" fontId="1" fillId="0" borderId="0" xfId="0" applyFont="1" applyAlignment="1">
      <alignment horizontal="center" vertical="center" wrapText="1"/>
    </xf>
    <xf numFmtId="0" fontId="5" fillId="0" borderId="3" xfId="0" applyFont="1" applyBorder="1" applyAlignment="1">
      <alignment horizontal="left"/>
    </xf>
    <xf numFmtId="0" fontId="5" fillId="0" borderId="5" xfId="0" applyFont="1" applyBorder="1" applyAlignment="1">
      <alignment horizontal="left"/>
    </xf>
    <xf numFmtId="0" fontId="1" fillId="0" borderId="0" xfId="0" applyFont="1" applyAlignment="1">
      <alignment vertical="center" wrapText="1"/>
    </xf>
    <xf numFmtId="0" fontId="0" fillId="0" borderId="0" xfId="0" applyAlignment="1">
      <alignment vertical="center" wrapText="1"/>
    </xf>
    <xf numFmtId="0" fontId="8" fillId="0" borderId="0" xfId="0" applyFont="1" applyAlignment="1">
      <alignment horizontal="center" vertical="center" wrapText="1"/>
    </xf>
    <xf numFmtId="0" fontId="0" fillId="0" borderId="3" xfId="0" applyBorder="1" applyAlignment="1">
      <alignment horizontal="left"/>
    </xf>
    <xf numFmtId="0" fontId="0" fillId="0" borderId="5" xfId="0" applyBorder="1" applyAlignment="1">
      <alignment horizontal="left"/>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 xfId="0" applyFont="1" applyFill="1" applyBorder="1" applyAlignment="1">
      <alignment horizontal="center" vertical="center"/>
    </xf>
    <xf numFmtId="0" fontId="21" fillId="0" borderId="8" xfId="0" applyFont="1" applyBorder="1" applyAlignment="1">
      <alignment horizontal="left" vertical="center" wrapText="1"/>
    </xf>
    <xf numFmtId="0" fontId="21" fillId="0" borderId="0" xfId="0" applyFont="1" applyAlignment="1">
      <alignment horizontal="left" vertical="center" wrapText="1"/>
    </xf>
    <xf numFmtId="49" fontId="0" fillId="0" borderId="3" xfId="0" applyNumberFormat="1" applyBorder="1" applyAlignment="1">
      <alignment horizontal="left"/>
    </xf>
    <xf numFmtId="49" fontId="0" fillId="0" borderId="5" xfId="0" applyNumberFormat="1" applyBorder="1" applyAlignment="1">
      <alignment horizontal="left"/>
    </xf>
    <xf numFmtId="49" fontId="1" fillId="0" borderId="3" xfId="0" applyNumberFormat="1" applyFont="1" applyBorder="1" applyAlignment="1" applyProtection="1">
      <alignment horizontal="right"/>
      <protection locked="0"/>
    </xf>
    <xf numFmtId="49" fontId="1" fillId="0" borderId="4" xfId="0" applyNumberFormat="1" applyFont="1" applyBorder="1" applyAlignment="1" applyProtection="1">
      <alignment horizontal="right"/>
      <protection locked="0"/>
    </xf>
    <xf numFmtId="49" fontId="1" fillId="0" borderId="5" xfId="0" applyNumberFormat="1" applyFont="1" applyBorder="1" applyAlignment="1" applyProtection="1">
      <alignment horizontal="right"/>
      <protection locked="0"/>
    </xf>
    <xf numFmtId="0" fontId="1" fillId="2" borderId="6"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xf>
    <xf numFmtId="0" fontId="1" fillId="2" borderId="1" xfId="0" applyFont="1" applyFill="1" applyBorder="1" applyAlignment="1">
      <alignment horizontal="center" vertical="center"/>
    </xf>
    <xf numFmtId="0" fontId="0" fillId="0" borderId="8" xfId="0" applyBorder="1" applyAlignment="1">
      <alignment horizontal="left" vertical="center" wrapText="1"/>
    </xf>
    <xf numFmtId="0" fontId="0" fillId="0" borderId="0" xfId="0" applyAlignment="1">
      <alignment horizontal="left" vertical="center" wrapText="1"/>
    </xf>
    <xf numFmtId="49" fontId="0" fillId="0" borderId="4" xfId="0" applyNumberFormat="1" applyBorder="1" applyAlignment="1" applyProtection="1">
      <alignment horizontal="right"/>
      <protection locked="0"/>
    </xf>
    <xf numFmtId="49" fontId="0" fillId="0" borderId="5" xfId="0" applyNumberFormat="1" applyBorder="1" applyAlignment="1" applyProtection="1">
      <alignment horizontal="righ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1" fillId="0" borderId="0" xfId="0" applyFont="1" applyAlignment="1">
      <alignment horizontal="center" wrapText="1"/>
    </xf>
    <xf numFmtId="49" fontId="5" fillId="0" borderId="3" xfId="0" applyNumberFormat="1" applyFont="1" applyBorder="1" applyAlignment="1">
      <alignment horizontal="left" vertical="center"/>
    </xf>
    <xf numFmtId="49" fontId="5" fillId="0" borderId="5" xfId="0" applyNumberFormat="1" applyFont="1" applyBorder="1" applyAlignment="1">
      <alignment horizontal="left" vertical="center"/>
    </xf>
    <xf numFmtId="0" fontId="5" fillId="0" borderId="3"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5" xfId="0" applyFont="1" applyBorder="1" applyAlignment="1" applyProtection="1">
      <alignment horizontal="right" vertical="center"/>
      <protection locked="0"/>
    </xf>
    <xf numFmtId="0" fontId="1" fillId="0" borderId="0" xfId="0" applyFont="1" applyAlignment="1">
      <alignment horizontal="justify" vertical="center" wrapText="1"/>
    </xf>
    <xf numFmtId="0" fontId="18" fillId="0" borderId="0" xfId="0" applyFont="1" applyAlignment="1">
      <alignment horizontal="justify" vertical="center" wrapText="1"/>
    </xf>
    <xf numFmtId="0" fontId="2" fillId="0" borderId="0" xfId="0" applyFont="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4" xfId="0" applyFont="1" applyBorder="1" applyAlignment="1">
      <alignment horizontal="center" vertical="center" wrapText="1"/>
    </xf>
    <xf numFmtId="0" fontId="20" fillId="0" borderId="0" xfId="0" applyFont="1" applyAlignment="1">
      <alignment horizontal="justify" vertical="center" wrapText="1"/>
    </xf>
    <xf numFmtId="171" fontId="1" fillId="5" borderId="18" xfId="0" applyNumberFormat="1"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20" xfId="0" applyFont="1" applyBorder="1" applyAlignment="1">
      <alignment horizontal="left" vertical="center" wrapText="1"/>
    </xf>
    <xf numFmtId="0" fontId="1" fillId="0" borderId="11" xfId="0" applyFont="1" applyBorder="1" applyAlignment="1">
      <alignment horizontal="left"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3" fillId="0" borderId="0" xfId="0" applyFont="1" applyAlignment="1">
      <alignment horizontal="center" vertical="center"/>
    </xf>
  </cellXfs>
  <cellStyles count="339">
    <cellStyle name="Hipervínculo" xfId="57" builtinId="8" hidden="1"/>
    <cellStyle name="Hipervínculo" xfId="17" builtinId="8" hidden="1"/>
    <cellStyle name="Hipervínculo" xfId="19" builtinId="8" hidden="1"/>
    <cellStyle name="Hipervínculo" xfId="45" builtinId="8" hidden="1"/>
    <cellStyle name="Hipervínculo" xfId="39" builtinId="8" hidden="1"/>
    <cellStyle name="Hipervínculo" xfId="85" builtinId="8" hidden="1"/>
    <cellStyle name="Hipervínculo" xfId="117" builtinId="8" hidden="1"/>
    <cellStyle name="Hipervínculo" xfId="165" builtinId="8" hidden="1"/>
    <cellStyle name="Hipervínculo" xfId="213" builtinId="8" hidden="1"/>
    <cellStyle name="Hipervínculo" xfId="295" builtinId="8" hidden="1"/>
    <cellStyle name="Hipervínculo" xfId="327" builtinId="8" hidden="1"/>
    <cellStyle name="Hipervínculo" xfId="309" builtinId="8" hidden="1"/>
    <cellStyle name="Hipervínculo" xfId="285" builtinId="8" hidden="1"/>
    <cellStyle name="Hipervínculo" xfId="253" builtinId="8" hidden="1"/>
    <cellStyle name="Hipervínculo" xfId="221" builtinId="8" hidden="1"/>
    <cellStyle name="Hipervínculo" xfId="261" builtinId="8" hidden="1"/>
    <cellStyle name="Hipervínculo" xfId="311" builtinId="8" hidden="1"/>
    <cellStyle name="Hipervínculo" xfId="239" builtinId="8" hidden="1"/>
    <cellStyle name="Hipervínculo" xfId="263" builtinId="8" hidden="1"/>
    <cellStyle name="Hipervínculo" xfId="215" builtinId="8" hidden="1"/>
    <cellStyle name="Hipervínculo" xfId="199" builtinId="8" hidden="1"/>
    <cellStyle name="Hipervínculo" xfId="271" builtinId="8" hidden="1"/>
    <cellStyle name="Hipervínculo" xfId="293" builtinId="8" hidden="1"/>
    <cellStyle name="Hipervínculo" xfId="277" builtinId="8" hidden="1"/>
    <cellStyle name="Hipervínculo" xfId="303" builtinId="8" hidden="1"/>
    <cellStyle name="Hipervínculo" xfId="133" builtinId="8" hidden="1"/>
    <cellStyle name="Hipervínculo" xfId="59" builtinId="8" hidden="1"/>
    <cellStyle name="Hipervínculo" xfId="53" builtinId="8" hidden="1"/>
    <cellStyle name="Hipervínculo" xfId="121" builtinId="8" hidden="1"/>
    <cellStyle name="Hipervínculo" xfId="249" builtinId="8" hidden="1"/>
    <cellStyle name="Hipervínculo" xfId="291" builtinId="8" hidden="1"/>
    <cellStyle name="Hipervínculo" xfId="127" builtinId="8" hidden="1"/>
    <cellStyle name="Hipervínculo" xfId="139" builtinId="8" hidden="1"/>
    <cellStyle name="Hipervínculo" xfId="129" builtinId="8" hidden="1"/>
    <cellStyle name="Hipervínculo" xfId="161" builtinId="8" hidden="1"/>
    <cellStyle name="Hipervínculo" xfId="209" builtinId="8" hidden="1"/>
    <cellStyle name="Hipervínculo" xfId="241" builtinId="8" hidden="1"/>
    <cellStyle name="Hipervínculo" xfId="273" builtinId="8" hidden="1"/>
    <cellStyle name="Hipervínculo" xfId="305" builtinId="8" hidden="1"/>
    <cellStyle name="Hipervínculo" xfId="315" builtinId="8" hidden="1"/>
    <cellStyle name="Hipervínculo" xfId="283" builtinId="8" hidden="1"/>
    <cellStyle name="Hipervínculo" xfId="251" builtinId="8" hidden="1"/>
    <cellStyle name="Hipervínculo" xfId="203" builtinId="8" hidden="1"/>
    <cellStyle name="Hipervínculo" xfId="119" builtinId="8" hidden="1"/>
    <cellStyle name="Hipervínculo" xfId="143" builtinId="8" hidden="1"/>
    <cellStyle name="Hipervínculo" xfId="163" builtinId="8" hidden="1"/>
    <cellStyle name="Hipervínculo" xfId="187" builtinId="8" hidden="1"/>
    <cellStyle name="Hipervínculo" xfId="123" builtinId="8" hidden="1"/>
    <cellStyle name="Hipervínculo" xfId="95" builtinId="8" hidden="1"/>
    <cellStyle name="Hipervínculo" xfId="71" builtinId="8" hidden="1"/>
    <cellStyle name="Hipervínculo" xfId="75" builtinId="8" hidden="1"/>
    <cellStyle name="Hipervínculo" xfId="219" builtinId="8" hidden="1"/>
    <cellStyle name="Hipervínculo" xfId="193" builtinId="8" hidden="1"/>
    <cellStyle name="Hipervínculo" xfId="29" builtinId="8" hidden="1"/>
    <cellStyle name="Hipervínculo" xfId="5" builtinId="8" hidden="1"/>
    <cellStyle name="Hipervínculo" xfId="11" builtinId="8" hidden="1"/>
    <cellStyle name="Hipervínculo" xfId="63" builtinId="8" hidden="1"/>
    <cellStyle name="Hipervínculo" xfId="41" builtinId="8" hidden="1"/>
    <cellStyle name="Hipervínculo" xfId="65" builtinId="8" hidden="1"/>
    <cellStyle name="Hipervínculo" xfId="97" builtinId="8" hidden="1"/>
    <cellStyle name="Hipervínculo" xfId="1" builtinId="8" hidden="1"/>
    <cellStyle name="Hipervínculo" xfId="93" builtinId="8" hidden="1"/>
    <cellStyle name="Hipervínculo" xfId="23" builtinId="8" hidden="1"/>
    <cellStyle name="Hipervínculo" xfId="43" builtinId="8" hidden="1"/>
    <cellStyle name="Hipervínculo" xfId="157" builtinId="8" hidden="1"/>
    <cellStyle name="Hipervínculo" xfId="125" builtinId="8" hidden="1"/>
    <cellStyle name="Hipervínculo" xfId="173" builtinId="8" hidden="1"/>
    <cellStyle name="Hipervínculo" xfId="205" builtinId="8" hidden="1"/>
    <cellStyle name="Hipervínculo" xfId="189" builtinId="8" hidden="1"/>
    <cellStyle name="Hipervínculo" xfId="141" builtinId="8" hidden="1"/>
    <cellStyle name="Hipervínculo" xfId="55" builtinId="8" hidden="1"/>
    <cellStyle name="Hipervínculo" xfId="33" builtinId="8" hidden="1"/>
    <cellStyle name="Hipervínculo" xfId="77" builtinId="8" hidden="1"/>
    <cellStyle name="Hipervínculo" xfId="109" builtinId="8" hidden="1"/>
    <cellStyle name="Hipervínculo" xfId="113" builtinId="8" hidden="1"/>
    <cellStyle name="Hipervínculo" xfId="81" builtinId="8" hidden="1"/>
    <cellStyle name="Hipervínculo" xfId="31" builtinId="8" hidden="1"/>
    <cellStyle name="Hipervínculo" xfId="51" builtinId="8" hidden="1"/>
    <cellStyle name="Hipervínculo" xfId="37" builtinId="8" hidden="1"/>
    <cellStyle name="Hipervínculo" xfId="13" builtinId="8" hidden="1"/>
    <cellStyle name="Hipervínculo" xfId="15" builtinId="8" hidden="1"/>
    <cellStyle name="Hipervínculo" xfId="61" builtinId="8" hidden="1"/>
    <cellStyle name="Hipervínculo" xfId="321" builtinId="8" hidden="1"/>
    <cellStyle name="Hipervínculo" xfId="175" builtinId="8" hidden="1"/>
    <cellStyle name="Hipervínculo" xfId="67" builtinId="8" hidden="1"/>
    <cellStyle name="Hipervínculo" xfId="103" builtinId="8" hidden="1"/>
    <cellStyle name="Hipervínculo" xfId="83" builtinId="8" hidden="1"/>
    <cellStyle name="Hipervínculo" xfId="155" builtinId="8" hidden="1"/>
    <cellStyle name="Hipervínculo" xfId="183" builtinId="8" hidden="1"/>
    <cellStyle name="Hipervínculo" xfId="151" builtinId="8" hidden="1"/>
    <cellStyle name="Hipervínculo" xfId="131" builtinId="8" hidden="1"/>
    <cellStyle name="Hipervínculo" xfId="111" builtinId="8" hidden="1"/>
    <cellStyle name="Hipervínculo" xfId="235" builtinId="8" hidden="1"/>
    <cellStyle name="Hipervínculo" xfId="267" builtinId="8" hidden="1"/>
    <cellStyle name="Hipervínculo" xfId="299" builtinId="8" hidden="1"/>
    <cellStyle name="Hipervínculo" xfId="331" builtinId="8" hidden="1"/>
    <cellStyle name="Hipervínculo" xfId="289" builtinId="8" hidden="1"/>
    <cellStyle name="Hipervínculo" xfId="257" builtinId="8" hidden="1"/>
    <cellStyle name="Hipervínculo" xfId="225" builtinId="8" hidden="1"/>
    <cellStyle name="Hipervínculo" xfId="177" builtinId="8" hidden="1"/>
    <cellStyle name="Hipervínculo" xfId="145" builtinId="8" hidden="1"/>
    <cellStyle name="Hipervínculo" xfId="91" builtinId="8" hidden="1"/>
    <cellStyle name="Hipervínculo" xfId="167" builtinId="8" hidden="1"/>
    <cellStyle name="Hipervínculo" xfId="227" builtinId="8" hidden="1"/>
    <cellStyle name="Hipervínculo" xfId="313" builtinId="8" hidden="1"/>
    <cellStyle name="Hipervínculo" xfId="185" builtinId="8" hidden="1"/>
    <cellStyle name="Hipervínculo" xfId="25" builtinId="8" hidden="1"/>
    <cellStyle name="Hipervínculo" xfId="3" builtinId="8" hidden="1"/>
    <cellStyle name="Hipervínculo" xfId="69" builtinId="8" hidden="1"/>
    <cellStyle name="Hipervínculo" xfId="197" builtinId="8" hidden="1"/>
    <cellStyle name="Hipervínculo" xfId="317" builtinId="8" hidden="1"/>
    <cellStyle name="Hipervínculo" xfId="237" builtinId="8" hidden="1"/>
    <cellStyle name="Hipervínculo" xfId="231" builtinId="8" hidden="1"/>
    <cellStyle name="Hipervínculo" xfId="207" builtinId="8" hidden="1"/>
    <cellStyle name="Hipervínculo" xfId="223" builtinId="8" hidden="1"/>
    <cellStyle name="Hipervínculo" xfId="247" builtinId="8" hidden="1"/>
    <cellStyle name="Hipervínculo" xfId="255" builtinId="8" hidden="1"/>
    <cellStyle name="Hipervínculo" xfId="279" builtinId="8" hidden="1"/>
    <cellStyle name="Hipervínculo" xfId="325" builtinId="8" hidden="1"/>
    <cellStyle name="Hipervínculo" xfId="229" builtinId="8" hidden="1"/>
    <cellStyle name="Hipervínculo" xfId="245" builtinId="8" hidden="1"/>
    <cellStyle name="Hipervínculo" xfId="269" builtinId="8" hidden="1"/>
    <cellStyle name="Hipervínculo" xfId="301" builtinId="8" hidden="1"/>
    <cellStyle name="Hipervínculo" xfId="333" builtinId="8" hidden="1"/>
    <cellStyle name="Hipervínculo" xfId="319" builtinId="8" hidden="1"/>
    <cellStyle name="Hipervínculo" xfId="287" builtinId="8" hidden="1"/>
    <cellStyle name="Hipervínculo" xfId="181" builtinId="8" hidden="1"/>
    <cellStyle name="Hipervínculo" xfId="149" builtinId="8" hidden="1"/>
    <cellStyle name="Hipervínculo" xfId="101" builtinId="8" hidden="1"/>
    <cellStyle name="Hipervínculo" xfId="27" builtinId="8" hidden="1"/>
    <cellStyle name="Hipervínculo" xfId="49" builtinId="8" hidden="1"/>
    <cellStyle name="Hipervínculo" xfId="9" builtinId="8" hidden="1"/>
    <cellStyle name="Hipervínculo" xfId="7" builtinId="8" hidden="1"/>
    <cellStyle name="Hipervínculo" xfId="21" builtinId="8" hidden="1"/>
    <cellStyle name="Hipervínculo" xfId="47" builtinId="8" hidden="1"/>
    <cellStyle name="Hipervínculo" xfId="195" builtinId="8" hidden="1"/>
    <cellStyle name="Hipervínculo" xfId="211" builtinId="8" hidden="1"/>
    <cellStyle name="Hipervínculo" xfId="243" builtinId="8" hidden="1"/>
    <cellStyle name="Hipervínculo" xfId="275" builtinId="8" hidden="1"/>
    <cellStyle name="Hipervínculo" xfId="307" builtinId="8" hidden="1"/>
    <cellStyle name="Hipervínculo" xfId="323" builtinId="8" hidden="1"/>
    <cellStyle name="Hipervínculo" xfId="297" builtinId="8" hidden="1"/>
    <cellStyle name="Hipervínculo" xfId="281" builtinId="8" hidden="1"/>
    <cellStyle name="Hipervínculo" xfId="265" builtinId="8" hidden="1"/>
    <cellStyle name="Hipervínculo" xfId="217" builtinId="8" hidden="1"/>
    <cellStyle name="Hipervínculo" xfId="201" builtinId="8" hidden="1"/>
    <cellStyle name="Hipervínculo" xfId="169" builtinId="8" hidden="1"/>
    <cellStyle name="Hipervínculo" xfId="137" builtinId="8" hidden="1"/>
    <cellStyle name="Hipervínculo" xfId="105" builtinId="8" hidden="1"/>
    <cellStyle name="Hipervínculo" xfId="89" builtinId="8" hidden="1"/>
    <cellStyle name="Hipervínculo" xfId="35" builtinId="8" hidden="1"/>
    <cellStyle name="Hipervínculo" xfId="73" builtinId="8" hidden="1"/>
    <cellStyle name="Hipervínculo" xfId="153" builtinId="8" hidden="1"/>
    <cellStyle name="Hipervínculo" xfId="233" builtinId="8" hidden="1"/>
    <cellStyle name="Hipervínculo" xfId="329" builtinId="8" hidden="1"/>
    <cellStyle name="Hipervínculo" xfId="259" builtinId="8" hidden="1"/>
    <cellStyle name="Hipervínculo" xfId="115" builtinId="8" hidden="1"/>
    <cellStyle name="Hipervínculo" xfId="171" builtinId="8" hidden="1"/>
    <cellStyle name="Hipervínculo" xfId="191" builtinId="8" hidden="1"/>
    <cellStyle name="Hipervínculo" xfId="159" builtinId="8" hidden="1"/>
    <cellStyle name="Hipervínculo" xfId="147" builtinId="8" hidden="1"/>
    <cellStyle name="Hipervínculo" xfId="135" builtinId="8" hidden="1"/>
    <cellStyle name="Hipervínculo" xfId="179" builtinId="8" hidden="1"/>
    <cellStyle name="Hipervínculo" xfId="87" builtinId="8" hidden="1"/>
    <cellStyle name="Hipervínculo" xfId="107" builtinId="8" hidden="1"/>
    <cellStyle name="Hipervínculo" xfId="99" builtinId="8" hidden="1"/>
    <cellStyle name="Hipervínculo" xfId="79" builtinId="8" hidden="1"/>
    <cellStyle name="Hipervínculo" xfId="336" builtinId="8"/>
    <cellStyle name="Hipervínculo visitado" xfId="310" builtinId="9" hidden="1"/>
    <cellStyle name="Hipervínculo visitado" xfId="316" builtinId="9" hidden="1"/>
    <cellStyle name="Hipervínculo visitado" xfId="326" builtinId="9" hidden="1"/>
    <cellStyle name="Hipervínculo visitado" xfId="296" builtinId="9" hidden="1"/>
    <cellStyle name="Hipervínculo visitado" xfId="320" builtinId="9" hidden="1"/>
    <cellStyle name="Hipervínculo visitado" xfId="332" builtinId="9" hidden="1"/>
    <cellStyle name="Hipervínculo visitado" xfId="136" builtinId="9" hidden="1"/>
    <cellStyle name="Hipervínculo visitado" xfId="168" builtinId="9" hidden="1"/>
    <cellStyle name="Hipervínculo visitado" xfId="192" builtinId="9" hidden="1"/>
    <cellStyle name="Hipervínculo visitado" xfId="232" builtinId="9" hidden="1"/>
    <cellStyle name="Hipervínculo visitado" xfId="256" builtinId="9" hidden="1"/>
    <cellStyle name="Hipervínculo visitado" xfId="74" builtinId="9" hidden="1"/>
    <cellStyle name="Hipervínculo visitado" xfId="52" builtinId="9" hidden="1"/>
    <cellStyle name="Hipervínculo visitado" xfId="56" builtinId="9" hidden="1"/>
    <cellStyle name="Hipervínculo visitado" xfId="46" builtinId="9" hidden="1"/>
    <cellStyle name="Hipervínculo visitado" xfId="34" builtinId="9" hidden="1"/>
    <cellStyle name="Hipervínculo visitado" xfId="64" builtinId="9" hidden="1"/>
    <cellStyle name="Hipervínculo visitado" xfId="96" builtinId="9" hidden="1"/>
    <cellStyle name="Hipervínculo visitado" xfId="124" builtinId="9" hidden="1"/>
    <cellStyle name="Hipervínculo visitado" xfId="116" builtinId="9" hidden="1"/>
    <cellStyle name="Hipervínculo visitado" xfId="110" builtinId="9" hidden="1"/>
    <cellStyle name="Hipervínculo visitado" xfId="94" builtinId="9" hidden="1"/>
    <cellStyle name="Hipervínculo visitado" xfId="88" builtinId="9" hidden="1"/>
    <cellStyle name="Hipervínculo visitado" xfId="84" builtinId="9" hidden="1"/>
    <cellStyle name="Hipervínculo visitado" xfId="68" builtinId="9" hidden="1"/>
    <cellStyle name="Hipervínculo visitado" xfId="18" builtinId="9" hidden="1"/>
    <cellStyle name="Hipervínculo visitado" xfId="2" builtinId="9" hidden="1"/>
    <cellStyle name="Hipervínculo visitado" xfId="62" builtinId="9" hidden="1"/>
    <cellStyle name="Hipervínculo visitado" xfId="324" builtinId="9" hidden="1"/>
    <cellStyle name="Hipervínculo visitado" xfId="228" builtinId="9" hidden="1"/>
    <cellStyle name="Hipervínculo visitado" xfId="276" builtinId="9" hidden="1"/>
    <cellStyle name="Hipervínculo visitado" xfId="300" builtinId="9" hidden="1"/>
    <cellStyle name="Hipervínculo visitado" xfId="170" builtinId="9" hidden="1"/>
    <cellStyle name="Hipervínculo visitado" xfId="154" builtinId="9" hidden="1"/>
    <cellStyle name="Hipervínculo visitado" xfId="148" builtinId="9" hidden="1"/>
    <cellStyle name="Hipervínculo visitado" xfId="140" builtinId="9" hidden="1"/>
    <cellStyle name="Hipervínculo visitado" xfId="166" builtinId="9" hidden="1"/>
    <cellStyle name="Hipervínculo visitado" xfId="158" builtinId="9" hidden="1"/>
    <cellStyle name="Hipervínculo visitado" xfId="150" builtinId="9" hidden="1"/>
    <cellStyle name="Hipervínculo visitado" xfId="198" builtinId="9" hidden="1"/>
    <cellStyle name="Hipervínculo visitado" xfId="188" builtinId="9" hidden="1"/>
    <cellStyle name="Hipervínculo visitado" xfId="182" builtinId="9" hidden="1"/>
    <cellStyle name="Hipervínculo visitado" xfId="218" builtinId="9" hidden="1"/>
    <cellStyle name="Hipervínculo visitado" xfId="260" builtinId="9" hidden="1"/>
    <cellStyle name="Hipervínculo visitado" xfId="308" builtinId="9" hidden="1"/>
    <cellStyle name="Hipervínculo visitado" xfId="292" builtinId="9" hidden="1"/>
    <cellStyle name="Hipervínculo visitado" xfId="284" builtinId="9" hidden="1"/>
    <cellStyle name="Hipervínculo visitado" xfId="274" builtinId="9" hidden="1"/>
    <cellStyle name="Hipervínculo visitado" xfId="258" builtinId="9" hidden="1"/>
    <cellStyle name="Hipervínculo visitado" xfId="250" builtinId="9" hidden="1"/>
    <cellStyle name="Hipervínculo visitado" xfId="244" builtinId="9" hidden="1"/>
    <cellStyle name="Hipervínculo visitado" xfId="36" builtinId="9" hidden="1"/>
    <cellStyle name="Hipervínculo visitado" xfId="28" builtinId="9" hidden="1"/>
    <cellStyle name="Hipervínculo visitado" xfId="126" builtinId="9" hidden="1"/>
    <cellStyle name="Hipervínculo visitado" xfId="90" builtinId="9" hidden="1"/>
    <cellStyle name="Hipervínculo visitado" xfId="82" builtinId="9" hidden="1"/>
    <cellStyle name="Hipervínculo visitado" xfId="144" builtinId="9" hidden="1"/>
    <cellStyle name="Hipervínculo visitado" xfId="208" builtinId="9" hidden="1"/>
    <cellStyle name="Hipervínculo visitado" xfId="304" builtinId="9" hidden="1"/>
    <cellStyle name="Hipervínculo visitado" xfId="334" builtinId="9" hidden="1"/>
    <cellStyle name="Hipervínculo visitado" xfId="212" builtinId="9" hidden="1"/>
    <cellStyle name="Hipervínculo visitado" xfId="220" builtinId="9" hidden="1"/>
    <cellStyle name="Hipervínculo visitado" xfId="222" builtinId="9" hidden="1"/>
    <cellStyle name="Hipervínculo visitado" xfId="226" builtinId="9" hidden="1"/>
    <cellStyle name="Hipervínculo visitado" xfId="210" builtinId="9" hidden="1"/>
    <cellStyle name="Hipervínculo visitado" xfId="272" builtinId="9" hidden="1"/>
    <cellStyle name="Hipervínculo visitado" xfId="118" builtinId="9" hidden="1"/>
    <cellStyle name="Hipervínculo visitado" xfId="44" builtinId="9" hidden="1"/>
    <cellStyle name="Hipervínculo visitado" xfId="10" builtinId="9" hidden="1"/>
    <cellStyle name="Hipervínculo visitado" xfId="12" builtinId="9" hidden="1"/>
    <cellStyle name="Hipervínculo visitado" xfId="24" builtinId="9" hidden="1"/>
    <cellStyle name="Hipervínculo visitado" xfId="16" builtinId="9" hidden="1"/>
    <cellStyle name="Hipervínculo visitado" xfId="22" builtinId="9" hidden="1"/>
    <cellStyle name="Hipervínculo visitado" xfId="26" builtinId="9" hidden="1"/>
    <cellStyle name="Hipervínculo visitado" xfId="20" builtinId="9" hidden="1"/>
    <cellStyle name="Hipervínculo visitado" xfId="14" builtinId="9" hidden="1"/>
    <cellStyle name="Hipervínculo visitado" xfId="6" builtinId="9" hidden="1"/>
    <cellStyle name="Hipervínculo visitado" xfId="4" builtinId="9" hidden="1"/>
    <cellStyle name="Hipervínculo visitado" xfId="72" builtinId="9" hidden="1"/>
    <cellStyle name="Hipervínculo visitado" xfId="230" builtinId="9" hidden="1"/>
    <cellStyle name="Hipervínculo visitado" xfId="314" builtinId="9" hidden="1"/>
    <cellStyle name="Hipervínculo visitado" xfId="176" builtinId="9" hidden="1"/>
    <cellStyle name="Hipervínculo visitado" xfId="108" builtinId="9" hidden="1"/>
    <cellStyle name="Hipervínculo visitado" xfId="234" builtinId="9" hidden="1"/>
    <cellStyle name="Hipervínculo visitado" xfId="268" builtinId="9" hidden="1"/>
    <cellStyle name="Hipervínculo visitado" xfId="298" builtinId="9" hidden="1"/>
    <cellStyle name="Hipervínculo visitado" xfId="174" builtinId="9" hidden="1"/>
    <cellStyle name="Hipervínculo visitado" xfId="206" builtinId="9" hidden="1"/>
    <cellStyle name="Hipervínculo visitado" xfId="146" builtinId="9" hidden="1"/>
    <cellStyle name="Hipervínculo visitado" xfId="190" builtinId="9" hidden="1"/>
    <cellStyle name="Hipervínculo visitado" xfId="252" builtinId="9" hidden="1"/>
    <cellStyle name="Hipervínculo visitado" xfId="112" builtinId="9" hidden="1"/>
    <cellStyle name="Hipervínculo visitado" xfId="76" builtinId="9" hidden="1"/>
    <cellStyle name="Hipervínculo visitado" xfId="104" builtinId="9" hidden="1"/>
    <cellStyle name="Hipervínculo visitado" xfId="132" builtinId="9" hidden="1"/>
    <cellStyle name="Hipervínculo visitado" xfId="40" builtinId="9" hidden="1"/>
    <cellStyle name="Hipervínculo visitado" xfId="122" builtinId="9" hidden="1"/>
    <cellStyle name="Hipervínculo visitado" xfId="216" builtinId="9" hidden="1"/>
    <cellStyle name="Hipervínculo visitado" xfId="60" builtinId="9" hidden="1"/>
    <cellStyle name="Hipervínculo visitado" xfId="280" builtinId="9" hidden="1"/>
    <cellStyle name="Hipervínculo visitado" xfId="318" builtinId="9" hidden="1"/>
    <cellStyle name="Hipervínculo visitado" xfId="242" builtinId="9" hidden="1"/>
    <cellStyle name="Hipervínculo visitado" xfId="214" builtinId="9" hidden="1"/>
    <cellStyle name="Hipervínculo visitado" xfId="100" builtinId="9" hidden="1"/>
    <cellStyle name="Hipervínculo visitado" xfId="54" builtinId="9" hidden="1"/>
    <cellStyle name="Hipervínculo visitado" xfId="8" builtinId="9" hidden="1"/>
    <cellStyle name="Hipervínculo visitado" xfId="66" builtinId="9" hidden="1"/>
    <cellStyle name="Hipervínculo visitado" xfId="70" builtinId="9" hidden="1"/>
    <cellStyle name="Hipervínculo visitado" xfId="78" builtinId="9" hidden="1"/>
    <cellStyle name="Hipervínculo visitado" xfId="86" builtinId="9" hidden="1"/>
    <cellStyle name="Hipervínculo visitado" xfId="102" builtinId="9" hidden="1"/>
    <cellStyle name="Hipervínculo visitado" xfId="106" builtinId="9" hidden="1"/>
    <cellStyle name="Hipervínculo visitado" xfId="114" builtinId="9" hidden="1"/>
    <cellStyle name="Hipervínculo visitado" xfId="120" builtinId="9" hidden="1"/>
    <cellStyle name="Hipervínculo visitado" xfId="130" builtinId="9" hidden="1"/>
    <cellStyle name="Hipervínculo visitado" xfId="128" builtinId="9" hidden="1"/>
    <cellStyle name="Hipervínculo visitado" xfId="80" builtinId="9" hidden="1"/>
    <cellStyle name="Hipervínculo visitado" xfId="38" builtinId="9" hidden="1"/>
    <cellStyle name="Hipervínculo visitado" xfId="42" builtinId="9" hidden="1"/>
    <cellStyle name="Hipervínculo visitado" xfId="50" builtinId="9" hidden="1"/>
    <cellStyle name="Hipervínculo visitado" xfId="48" builtinId="9" hidden="1"/>
    <cellStyle name="Hipervínculo visitado" xfId="30" builtinId="9" hidden="1"/>
    <cellStyle name="Hipervínculo visitado" xfId="98" builtinId="9" hidden="1"/>
    <cellStyle name="Hipervínculo visitado" xfId="264" builtinId="9" hidden="1"/>
    <cellStyle name="Hipervínculo visitado" xfId="224" builtinId="9" hidden="1"/>
    <cellStyle name="Hipervínculo visitado" xfId="200" builtinId="9" hidden="1"/>
    <cellStyle name="Hipervínculo visitado" xfId="184" builtinId="9" hidden="1"/>
    <cellStyle name="Hipervínculo visitado" xfId="152" builtinId="9" hidden="1"/>
    <cellStyle name="Hipervínculo visitado" xfId="58" builtinId="9" hidden="1"/>
    <cellStyle name="Hipervínculo visitado" xfId="160" builtinId="9" hidden="1"/>
    <cellStyle name="Hipervínculo visitado" xfId="328" builtinId="9" hidden="1"/>
    <cellStyle name="Hipervínculo visitado" xfId="288" builtinId="9" hidden="1"/>
    <cellStyle name="Hipervínculo visitado" xfId="322" builtinId="9" hidden="1"/>
    <cellStyle name="Hipervínculo visitado" xfId="330" builtinId="9" hidden="1"/>
    <cellStyle name="Hipervínculo visitado" xfId="312" builtinId="9" hidden="1"/>
    <cellStyle name="Hipervínculo visitado" xfId="248" builtinId="9" hidden="1"/>
    <cellStyle name="Hipervínculo visitado" xfId="32" builtinId="9" hidden="1"/>
    <cellStyle name="Hipervínculo visitado" xfId="92" builtinId="9" hidden="1"/>
    <cellStyle name="Hipervínculo visitado" xfId="240" builtinId="9" hidden="1"/>
    <cellStyle name="Hipervínculo visitado" xfId="186" builtinId="9" hidden="1"/>
    <cellStyle name="Hipervínculo visitado" xfId="194" builtinId="9" hidden="1"/>
    <cellStyle name="Hipervínculo visitado" xfId="202" builtinId="9" hidden="1"/>
    <cellStyle name="Hipervínculo visitado" xfId="196" builtinId="9" hidden="1"/>
    <cellStyle name="Hipervínculo visitado" xfId="156" builtinId="9" hidden="1"/>
    <cellStyle name="Hipervínculo visitado" xfId="162" builtinId="9" hidden="1"/>
    <cellStyle name="Hipervínculo visitado" xfId="142" builtinId="9" hidden="1"/>
    <cellStyle name="Hipervínculo visitado" xfId="138" builtinId="9" hidden="1"/>
    <cellStyle name="Hipervínculo visitado" xfId="134" builtinId="9" hidden="1"/>
    <cellStyle name="Hipervínculo visitado" xfId="204" builtinId="9" hidden="1"/>
    <cellStyle name="Hipervínculo visitado" xfId="180" builtinId="9" hidden="1"/>
    <cellStyle name="Hipervínculo visitado" xfId="282" builtinId="9" hidden="1"/>
    <cellStyle name="Hipervínculo visitado" xfId="290" builtinId="9" hidden="1"/>
    <cellStyle name="Hipervínculo visitado" xfId="266" builtinId="9" hidden="1"/>
    <cellStyle name="Hipervínculo visitado" xfId="164" builtinId="9" hidden="1"/>
    <cellStyle name="Hipervínculo visitado" xfId="286" builtinId="9" hidden="1"/>
    <cellStyle name="Hipervínculo visitado" xfId="294" builtinId="9" hidden="1"/>
    <cellStyle name="Hipervínculo visitado" xfId="306" builtinId="9" hidden="1"/>
    <cellStyle name="Hipervínculo visitado" xfId="302" builtinId="9" hidden="1"/>
    <cellStyle name="Hipervínculo visitado" xfId="238" builtinId="9" hidden="1"/>
    <cellStyle name="Hipervínculo visitado" xfId="172" builtinId="9" hidden="1"/>
    <cellStyle name="Hipervínculo visitado" xfId="178" builtinId="9" hidden="1"/>
    <cellStyle name="Hipervínculo visitado" xfId="262" builtinId="9" hidden="1"/>
    <cellStyle name="Hipervínculo visitado" xfId="270" builtinId="9" hidden="1"/>
    <cellStyle name="Hipervínculo visitado" xfId="278" builtinId="9" hidden="1"/>
    <cellStyle name="Hipervínculo visitado" xfId="246" builtinId="9" hidden="1"/>
    <cellStyle name="Hipervínculo visitado" xfId="254" builtinId="9" hidden="1"/>
    <cellStyle name="Hipervínculo visitado" xfId="236" builtinId="9" hidden="1"/>
    <cellStyle name="Millares" xfId="337" builtinId="3"/>
    <cellStyle name="Millares [0]" xfId="335" builtinId="6"/>
    <cellStyle name="Normal" xfId="0" builtinId="0"/>
    <cellStyle name="Normal 2" xfId="338" xr:uid="{4D1736C7-8A37-4098-A08E-EED6A3252499}"/>
  </cellStyles>
  <dxfs count="0"/>
  <tableStyles count="0" defaultTableStyle="TableStyleMedium2" defaultPivotStyle="PivotStyleLight16"/>
  <colors>
    <mruColors>
      <color rgb="FF2DF1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3" name="2 Imagen">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5280"/>
        </a:xfrm>
        <a:prstGeom prst="rect">
          <a:avLst/>
        </a:prstGeom>
        <a:noFill/>
        <a:ln>
          <a:noFill/>
        </a:ln>
      </xdr:spPr>
    </xdr:pic>
    <xdr:clientData/>
  </xdr:twoCellAnchor>
  <xdr:twoCellAnchor>
    <xdr:from>
      <xdr:col>0</xdr:col>
      <xdr:colOff>19050</xdr:colOff>
      <xdr:row>38</xdr:row>
      <xdr:rowOff>12700</xdr:rowOff>
    </xdr:from>
    <xdr:to>
      <xdr:col>2</xdr:col>
      <xdr:colOff>1060450</xdr:colOff>
      <xdr:row>44</xdr:row>
      <xdr:rowOff>19050</xdr:rowOff>
    </xdr:to>
    <xdr:sp macro="" textlink="" fLocksText="0">
      <xdr:nvSpPr>
        <xdr:cNvPr id="4" name="3 CuadroTexto">
          <a:extLst>
            <a:ext uri="{FF2B5EF4-FFF2-40B4-BE49-F238E27FC236}">
              <a16:creationId xmlns:a16="http://schemas.microsoft.com/office/drawing/2014/main" id="{00000000-0008-0000-0100-000004000000}"/>
            </a:ext>
          </a:extLst>
        </xdr:cNvPr>
        <xdr:cNvSpPr txBox="1"/>
      </xdr:nvSpPr>
      <xdr:spPr>
        <a:xfrm>
          <a:off x="19050" y="8426450"/>
          <a:ext cx="25971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1720850</xdr:colOff>
      <xdr:row>38</xdr:row>
      <xdr:rowOff>0</xdr:rowOff>
    </xdr:from>
    <xdr:to>
      <xdr:col>5</xdr:col>
      <xdr:colOff>6350</xdr:colOff>
      <xdr:row>44</xdr:row>
      <xdr:rowOff>110066</xdr:rowOff>
    </xdr:to>
    <xdr:sp macro="" textlink="" fLocksText="0">
      <xdr:nvSpPr>
        <xdr:cNvPr id="5" name="4 CuadroTexto">
          <a:extLst>
            <a:ext uri="{FF2B5EF4-FFF2-40B4-BE49-F238E27FC236}">
              <a16:creationId xmlns:a16="http://schemas.microsoft.com/office/drawing/2014/main" id="{00000000-0008-0000-0100-000005000000}"/>
            </a:ext>
          </a:extLst>
        </xdr:cNvPr>
        <xdr:cNvSpPr txBox="1"/>
      </xdr:nvSpPr>
      <xdr:spPr>
        <a:xfrm>
          <a:off x="3270250" y="8390467"/>
          <a:ext cx="3323167" cy="1176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749300</xdr:colOff>
      <xdr:row>46</xdr:row>
      <xdr:rowOff>171450</xdr:rowOff>
    </xdr:from>
    <xdr:to>
      <xdr:col>3</xdr:col>
      <xdr:colOff>0</xdr:colOff>
      <xdr:row>51</xdr:row>
      <xdr:rowOff>0</xdr:rowOff>
    </xdr:to>
    <xdr:sp macro="" textlink="" fLocksText="0">
      <xdr:nvSpPr>
        <xdr:cNvPr id="6" name="5 CuadroTexto">
          <a:extLst>
            <a:ext uri="{FF2B5EF4-FFF2-40B4-BE49-F238E27FC236}">
              <a16:creationId xmlns:a16="http://schemas.microsoft.com/office/drawing/2014/main" id="{00000000-0008-0000-0100-000006000000}"/>
            </a:ext>
          </a:extLst>
        </xdr:cNvPr>
        <xdr:cNvSpPr txBox="1"/>
      </xdr:nvSpPr>
      <xdr:spPr>
        <a:xfrm>
          <a:off x="2305050" y="10058400"/>
          <a:ext cx="2406650" cy="74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50</xdr:row>
      <xdr:rowOff>12700</xdr:rowOff>
    </xdr:from>
    <xdr:to>
      <xdr:col>2</xdr:col>
      <xdr:colOff>1352550</xdr:colOff>
      <xdr:row>55</xdr:row>
      <xdr:rowOff>19050</xdr:rowOff>
    </xdr:to>
    <xdr:sp macro="" textlink="" fLocksText="0">
      <xdr:nvSpPr>
        <xdr:cNvPr id="3" name="2 CuadroTexto">
          <a:extLst>
            <a:ext uri="{FF2B5EF4-FFF2-40B4-BE49-F238E27FC236}">
              <a16:creationId xmlns:a16="http://schemas.microsoft.com/office/drawing/2014/main" id="{00000000-0008-0000-0900-000003000000}"/>
            </a:ext>
          </a:extLst>
        </xdr:cNvPr>
        <xdr:cNvSpPr txBox="1"/>
      </xdr:nvSpPr>
      <xdr:spPr>
        <a:xfrm>
          <a:off x="19050" y="10375900"/>
          <a:ext cx="2809875" cy="911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3352800</xdr:colOff>
      <xdr:row>50</xdr:row>
      <xdr:rowOff>12700</xdr:rowOff>
    </xdr:from>
    <xdr:to>
      <xdr:col>5</xdr:col>
      <xdr:colOff>0</xdr:colOff>
      <xdr:row>57</xdr:row>
      <xdr:rowOff>50800</xdr:rowOff>
    </xdr:to>
    <xdr:sp macro="" textlink="" fLocksText="0">
      <xdr:nvSpPr>
        <xdr:cNvPr id="4" name="3 CuadroTexto">
          <a:extLst>
            <a:ext uri="{FF2B5EF4-FFF2-40B4-BE49-F238E27FC236}">
              <a16:creationId xmlns:a16="http://schemas.microsoft.com/office/drawing/2014/main" id="{00000000-0008-0000-0900-000004000000}"/>
            </a:ext>
          </a:extLst>
        </xdr:cNvPr>
        <xdr:cNvSpPr txBox="1"/>
      </xdr:nvSpPr>
      <xdr:spPr>
        <a:xfrm>
          <a:off x="4829175" y="10375900"/>
          <a:ext cx="2857500" cy="1304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977900</xdr:colOff>
      <xdr:row>58</xdr:row>
      <xdr:rowOff>171450</xdr:rowOff>
    </xdr:from>
    <xdr:to>
      <xdr:col>2</xdr:col>
      <xdr:colOff>3632200</xdr:colOff>
      <xdr:row>63</xdr:row>
      <xdr:rowOff>0</xdr:rowOff>
    </xdr:to>
    <xdr:sp macro="" textlink="" fLocksText="0">
      <xdr:nvSpPr>
        <xdr:cNvPr id="5" name="4 CuadroTexto">
          <a:extLst>
            <a:ext uri="{FF2B5EF4-FFF2-40B4-BE49-F238E27FC236}">
              <a16:creationId xmlns:a16="http://schemas.microsoft.com/office/drawing/2014/main" id="{00000000-0008-0000-0900-000005000000}"/>
            </a:ext>
          </a:extLst>
        </xdr:cNvPr>
        <xdr:cNvSpPr txBox="1"/>
      </xdr:nvSpPr>
      <xdr:spPr>
        <a:xfrm>
          <a:off x="2454275" y="11982450"/>
          <a:ext cx="2654300"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2654300</xdr:colOff>
      <xdr:row>43</xdr:row>
      <xdr:rowOff>165100</xdr:rowOff>
    </xdr:from>
    <xdr:to>
      <xdr:col>5</xdr:col>
      <xdr:colOff>0</xdr:colOff>
      <xdr:row>49</xdr:row>
      <xdr:rowOff>158750</xdr:rowOff>
    </xdr:to>
    <xdr:sp macro="" textlink="">
      <xdr:nvSpPr>
        <xdr:cNvPr id="6" name="5 CuadroTexto">
          <a:extLst>
            <a:ext uri="{FF2B5EF4-FFF2-40B4-BE49-F238E27FC236}">
              <a16:creationId xmlns:a16="http://schemas.microsoft.com/office/drawing/2014/main" id="{00000000-0008-0000-0900-000006000000}"/>
            </a:ext>
          </a:extLst>
        </xdr:cNvPr>
        <xdr:cNvSpPr txBox="1"/>
      </xdr:nvSpPr>
      <xdr:spPr>
        <a:xfrm>
          <a:off x="4133850" y="9467850"/>
          <a:ext cx="3778250" cy="10604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kumimoji="0" lang="es-CO"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t>
          </a: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endParaRPr lang="es-CO" sz="1000" b="1">
            <a:latin typeface="Tahoma" panose="020B0604030504040204" pitchFamily="34" charset="0"/>
            <a:ea typeface="Tahoma" panose="020B0604030504040204" pitchFamily="34" charset="0"/>
            <a:cs typeface="Tahoma" panose="020B0604030504040204" pitchFamily="34" charset="0"/>
          </a:endParaRPr>
        </a:p>
        <a:p>
          <a:pPr algn="just"/>
          <a:r>
            <a:rPr lang="es-CO" sz="1000" b="1">
              <a:latin typeface="Tahoma" panose="020B0604030504040204" pitchFamily="34" charset="0"/>
              <a:ea typeface="Tahoma" panose="020B0604030504040204" pitchFamily="34" charset="0"/>
              <a:cs typeface="Tahoma" panose="020B0604030504040204" pitchFamily="34" charset="0"/>
            </a:rPr>
            <a:t>Si</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adicionalmente</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existe Producción de Hidrocarburos Líquidos</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se</a:t>
          </a:r>
          <a:r>
            <a:rPr lang="es-CO" sz="1000" b="1" baseline="0">
              <a:latin typeface="Tahoma" panose="020B0604030504040204" pitchFamily="34" charset="0"/>
              <a:ea typeface="Tahoma" panose="020B0604030504040204" pitchFamily="34" charset="0"/>
              <a:cs typeface="Tahoma" panose="020B0604030504040204" pitchFamily="34" charset="0"/>
            </a:rPr>
            <a:t> </a:t>
          </a:r>
          <a:r>
            <a:rPr lang="es-CO" sz="1000" b="1">
              <a:latin typeface="Tahoma" panose="020B0604030504040204" pitchFamily="34" charset="0"/>
              <a:ea typeface="Tahoma" panose="020B0604030504040204" pitchFamily="34" charset="0"/>
              <a:cs typeface="Tahoma" panose="020B0604030504040204" pitchFamily="34" charset="0"/>
            </a:rPr>
            <a:t>debe diligenciar también el Formulario Participación Producción No. 1.</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58</xdr:row>
      <xdr:rowOff>12700</xdr:rowOff>
    </xdr:from>
    <xdr:to>
      <xdr:col>2</xdr:col>
      <xdr:colOff>2679700</xdr:colOff>
      <xdr:row>63</xdr:row>
      <xdr:rowOff>19050</xdr:rowOff>
    </xdr:to>
    <xdr:sp macro="" textlink="" fLocksText="0">
      <xdr:nvSpPr>
        <xdr:cNvPr id="3" name="2 CuadroTexto">
          <a:extLst>
            <a:ext uri="{FF2B5EF4-FFF2-40B4-BE49-F238E27FC236}">
              <a16:creationId xmlns:a16="http://schemas.microsoft.com/office/drawing/2014/main" id="{00000000-0008-0000-0A00-000003000000}"/>
            </a:ext>
          </a:extLst>
        </xdr:cNvPr>
        <xdr:cNvSpPr txBox="1"/>
      </xdr:nvSpPr>
      <xdr:spPr>
        <a:xfrm>
          <a:off x="19050" y="8274050"/>
          <a:ext cx="29654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4337050</xdr:colOff>
      <xdr:row>57</xdr:row>
      <xdr:rowOff>177800</xdr:rowOff>
    </xdr:from>
    <xdr:to>
      <xdr:col>5</xdr:col>
      <xdr:colOff>6350</xdr:colOff>
      <xdr:row>64</xdr:row>
      <xdr:rowOff>31750</xdr:rowOff>
    </xdr:to>
    <xdr:sp macro="" textlink="" fLocksText="0">
      <xdr:nvSpPr>
        <xdr:cNvPr id="4" name="3 CuadroTexto">
          <a:extLst>
            <a:ext uri="{FF2B5EF4-FFF2-40B4-BE49-F238E27FC236}">
              <a16:creationId xmlns:a16="http://schemas.microsoft.com/office/drawing/2014/main" id="{00000000-0008-0000-0A00-000004000000}"/>
            </a:ext>
          </a:extLst>
        </xdr:cNvPr>
        <xdr:cNvSpPr txBox="1"/>
      </xdr:nvSpPr>
      <xdr:spPr>
        <a:xfrm>
          <a:off x="4641850" y="8255000"/>
          <a:ext cx="29845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1352550</xdr:colOff>
      <xdr:row>65</xdr:row>
      <xdr:rowOff>171450</xdr:rowOff>
    </xdr:from>
    <xdr:to>
      <xdr:col>2</xdr:col>
      <xdr:colOff>3632200</xdr:colOff>
      <xdr:row>66</xdr:row>
      <xdr:rowOff>0</xdr:rowOff>
    </xdr:to>
    <xdr:sp macro="" textlink="" fLocksText="0">
      <xdr:nvSpPr>
        <xdr:cNvPr id="5" name="4 CuadroTexto">
          <a:extLst>
            <a:ext uri="{FF2B5EF4-FFF2-40B4-BE49-F238E27FC236}">
              <a16:creationId xmlns:a16="http://schemas.microsoft.com/office/drawing/2014/main" id="{00000000-0008-0000-0A00-000005000000}"/>
            </a:ext>
          </a:extLst>
        </xdr:cNvPr>
        <xdr:cNvSpPr txBox="1"/>
      </xdr:nvSpPr>
      <xdr:spPr>
        <a:xfrm>
          <a:off x="1657350" y="10934700"/>
          <a:ext cx="2279650"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2952750</xdr:colOff>
      <xdr:row>51</xdr:row>
      <xdr:rowOff>6350</xdr:rowOff>
    </xdr:from>
    <xdr:to>
      <xdr:col>5</xdr:col>
      <xdr:colOff>12699</xdr:colOff>
      <xdr:row>57</xdr:row>
      <xdr:rowOff>120650</xdr:rowOff>
    </xdr:to>
    <xdr:sp macro="" textlink="">
      <xdr:nvSpPr>
        <xdr:cNvPr id="6" name="5 CuadroTexto">
          <a:extLst>
            <a:ext uri="{FF2B5EF4-FFF2-40B4-BE49-F238E27FC236}">
              <a16:creationId xmlns:a16="http://schemas.microsoft.com/office/drawing/2014/main" id="{00000000-0008-0000-0A00-000006000000}"/>
            </a:ext>
          </a:extLst>
        </xdr:cNvPr>
        <xdr:cNvSpPr txBox="1"/>
      </xdr:nvSpPr>
      <xdr:spPr>
        <a:xfrm>
          <a:off x="4489450" y="11036300"/>
          <a:ext cx="4394199" cy="10350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kumimoji="0" lang="es-CO"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t>
          </a: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endParaRPr lang="es-CO" sz="1000" b="1">
            <a:latin typeface="Tahoma" panose="020B0604030504040204" pitchFamily="34" charset="0"/>
            <a:ea typeface="Tahoma" panose="020B0604030504040204" pitchFamily="34" charset="0"/>
            <a:cs typeface="Tahoma" panose="020B0604030504040204" pitchFamily="34" charset="0"/>
          </a:endParaRPr>
        </a:p>
        <a:p>
          <a:pPr algn="just"/>
          <a:r>
            <a:rPr lang="es-CO" sz="1000" b="1">
              <a:latin typeface="Tahoma" panose="020B0604030504040204" pitchFamily="34" charset="0"/>
              <a:ea typeface="Tahoma" panose="020B0604030504040204" pitchFamily="34" charset="0"/>
              <a:cs typeface="Tahoma" panose="020B0604030504040204" pitchFamily="34" charset="0"/>
            </a:rPr>
            <a:t>Si dentro de la misma</a:t>
          </a:r>
          <a:r>
            <a:rPr lang="es-CO" sz="1000" b="1" baseline="0">
              <a:latin typeface="Tahoma" panose="020B0604030504040204" pitchFamily="34" charset="0"/>
              <a:ea typeface="Tahoma" panose="020B0604030504040204" pitchFamily="34" charset="0"/>
              <a:cs typeface="Tahoma" panose="020B0604030504040204" pitchFamily="34" charset="0"/>
            </a:rPr>
            <a:t> Área se producen y venden Hidrocarburos  Líquidos con diferentes Densidades API</a:t>
          </a:r>
          <a:r>
            <a:rPr lang="es-CO" sz="1000" b="0" baseline="0">
              <a:latin typeface="Tahoma" panose="020B0604030504040204" pitchFamily="34" charset="0"/>
              <a:ea typeface="Tahoma" panose="020B0604030504040204" pitchFamily="34" charset="0"/>
              <a:cs typeface="Tahoma" panose="020B0604030504040204" pitchFamily="34" charset="0"/>
            </a:rPr>
            <a:t>,</a:t>
          </a:r>
          <a:r>
            <a:rPr lang="es-CO" sz="1000" b="1" baseline="0">
              <a:latin typeface="Tahoma" panose="020B0604030504040204" pitchFamily="34" charset="0"/>
              <a:ea typeface="Tahoma" panose="020B0604030504040204" pitchFamily="34" charset="0"/>
              <a:cs typeface="Tahoma" panose="020B0604030504040204" pitchFamily="34" charset="0"/>
            </a:rPr>
            <a:t> se debe diligenciar uno de estos formularios para cada tipo de Crudo.</a:t>
          </a:r>
        </a:p>
        <a:p>
          <a:pPr algn="just"/>
          <a:r>
            <a:rPr lang="es-CO" sz="1000" b="1">
              <a:latin typeface="Tahoma" panose="020B0604030504040204" pitchFamily="34" charset="0"/>
              <a:ea typeface="Tahoma" panose="020B0604030504040204" pitchFamily="34" charset="0"/>
              <a:cs typeface="Tahoma" panose="020B0604030504040204" pitchFamily="34" charset="0"/>
            </a:rPr>
            <a:t>Adicionalmente</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si existe</a:t>
          </a:r>
          <a:r>
            <a:rPr lang="es-CO" sz="1000" b="1" baseline="0">
              <a:latin typeface="Tahoma" panose="020B0604030504040204" pitchFamily="34" charset="0"/>
              <a:ea typeface="Tahoma" panose="020B0604030504040204" pitchFamily="34" charset="0"/>
              <a:cs typeface="Tahoma" panose="020B0604030504040204" pitchFamily="34" charset="0"/>
            </a:rPr>
            <a:t> Producción de Gas Natural para exportación</a:t>
          </a:r>
          <a:r>
            <a:rPr lang="es-CO" sz="1000" b="0" baseline="0">
              <a:latin typeface="Tahoma" panose="020B0604030504040204" pitchFamily="34" charset="0"/>
              <a:ea typeface="Tahoma" panose="020B0604030504040204" pitchFamily="34" charset="0"/>
              <a:cs typeface="Tahoma" panose="020B0604030504040204" pitchFamily="34" charset="0"/>
            </a:rPr>
            <a:t>,</a:t>
          </a:r>
          <a:r>
            <a:rPr lang="es-CO" sz="1000" b="1" baseline="0">
              <a:latin typeface="Tahoma" panose="020B0604030504040204" pitchFamily="34" charset="0"/>
              <a:ea typeface="Tahoma" panose="020B0604030504040204" pitchFamily="34" charset="0"/>
              <a:cs typeface="Tahoma" panose="020B0604030504040204" pitchFamily="34" charset="0"/>
            </a:rPr>
            <a:t> se debe diligenciar también el Formulario Precios Altos No. 3</a:t>
          </a:r>
          <a:endParaRPr lang="es-CO" sz="1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1149350</xdr:colOff>
      <xdr:row>65</xdr:row>
      <xdr:rowOff>12700</xdr:rowOff>
    </xdr:from>
    <xdr:to>
      <xdr:col>2</xdr:col>
      <xdr:colOff>3562350</xdr:colOff>
      <xdr:row>70</xdr:row>
      <xdr:rowOff>107950</xdr:rowOff>
    </xdr:to>
    <xdr:sp macro="" textlink="" fLocksText="0">
      <xdr:nvSpPr>
        <xdr:cNvPr id="7" name="6 CuadroTexto">
          <a:extLst>
            <a:ext uri="{FF2B5EF4-FFF2-40B4-BE49-F238E27FC236}">
              <a16:creationId xmlns:a16="http://schemas.microsoft.com/office/drawing/2014/main" id="{00000000-0008-0000-0A00-000007000000}"/>
            </a:ext>
          </a:extLst>
        </xdr:cNvPr>
        <xdr:cNvSpPr txBox="1"/>
      </xdr:nvSpPr>
      <xdr:spPr>
        <a:xfrm>
          <a:off x="2686050" y="12744450"/>
          <a:ext cx="2413000" cy="10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_______________________________</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Nombre:</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Cargo:</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C.C.</a:t>
          </a:r>
          <a:endParaRPr lang="es-CO" sz="1000">
            <a:effectLst/>
            <a:latin typeface="Tahoma" panose="020B0604030504040204" pitchFamily="34" charset="0"/>
            <a:ea typeface="Tahoma" panose="020B0604030504040204" pitchFamily="34" charset="0"/>
            <a:cs typeface="Tahoma" panose="020B0604030504040204" pitchFamily="34" charset="0"/>
          </a:endParaRPr>
        </a:p>
        <a:p>
          <a:endParaRPr lang="es-CO" sz="11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0</xdr:col>
      <xdr:colOff>88900</xdr:colOff>
      <xdr:row>13</xdr:row>
      <xdr:rowOff>0</xdr:rowOff>
    </xdr:from>
    <xdr:to>
      <xdr:col>4</xdr:col>
      <xdr:colOff>1238250</xdr:colOff>
      <xdr:row>21</xdr:row>
      <xdr:rowOff>88900</xdr:rowOff>
    </xdr:to>
    <xdr:sp macro="" textlink="">
      <xdr:nvSpPr>
        <xdr:cNvPr id="8" name="7 CuadroTexto">
          <a:extLst>
            <a:ext uri="{FF2B5EF4-FFF2-40B4-BE49-F238E27FC236}">
              <a16:creationId xmlns:a16="http://schemas.microsoft.com/office/drawing/2014/main" id="{00000000-0008-0000-0A00-000008000000}"/>
            </a:ext>
          </a:extLst>
        </xdr:cNvPr>
        <xdr:cNvSpPr txBox="1"/>
      </xdr:nvSpPr>
      <xdr:spPr>
        <a:xfrm>
          <a:off x="88900" y="2501900"/>
          <a:ext cx="8832850" cy="1612900"/>
        </a:xfrm>
        <a:prstGeom prst="rect">
          <a:avLst/>
        </a:prstGeom>
        <a:solidFill>
          <a:schemeClr val="bg1">
            <a:lumMod val="95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Este Formulario solamente se debe diligenciar si se cumplen las siguientes condiciones:</a:t>
          </a:r>
        </a:p>
        <a:p>
          <a:r>
            <a:rPr lang="es-CO">
              <a:latin typeface="Tahoma" panose="020B0604030504040204" pitchFamily="34" charset="0"/>
              <a:ea typeface="Tahoma" panose="020B0604030504040204" pitchFamily="34" charset="0"/>
              <a:cs typeface="Tahoma" panose="020B0604030504040204" pitchFamily="34" charset="0"/>
            </a:rPr>
            <a:t> </a:t>
          </a:r>
        </a:p>
        <a:p>
          <a:pPr marL="171450" indent="-171450">
            <a:buFont typeface="Wingdings" panose="05000000000000000000" pitchFamily="2" charset="2"/>
            <a:buChar char="§"/>
          </a:pP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Que el promedio del Precio del Crudo Marcador de la referencia Cushing, OK WTI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(West Texas Intermediate)</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Spot</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Price</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FOB,</a:t>
          </a:r>
          <a:r>
            <a:rPr lang="es-CO">
              <a:latin typeface="Tahoma" panose="020B0604030504040204" pitchFamily="34" charset="0"/>
              <a:ea typeface="Tahoma" panose="020B0604030504040204" pitchFamily="34" charset="0"/>
              <a:cs typeface="Tahoma" panose="020B0604030504040204" pitchFamily="34" charset="0"/>
            </a:rPr>
            <a:t> </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tomada de la Base de Datos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US Energy Information Administration, EIA</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para el Mes Calendario de liquidación, exceda el Precio</a:t>
          </a:r>
          <a:r>
            <a:rPr lang="es-CO">
              <a:latin typeface="Tahoma" panose="020B0604030504040204" pitchFamily="34" charset="0"/>
              <a:ea typeface="Tahoma" panose="020B0604030504040204" pitchFamily="34" charset="0"/>
              <a:cs typeface="Tahoma" panose="020B0604030504040204" pitchFamily="34" charset="0"/>
            </a:rPr>
            <a:t> </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Base Po.</a:t>
          </a:r>
        </a:p>
        <a:p>
          <a:pPr marL="171450" indent="-171450">
            <a:buFont typeface="Wingdings" panose="05000000000000000000" pitchFamily="2" charset="2"/>
            <a:buChar char="§"/>
          </a:pPr>
          <a:endPar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171450" indent="-171450">
            <a:buFont typeface="Wingdings" panose="05000000000000000000" pitchFamily="2" charset="2"/>
            <a:buChar char="§"/>
          </a:pP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A</a:t>
          </a:r>
          <a:r>
            <a:rPr lang="es-CO" sz="1100" b="0" i="0" u="none" strike="noStrike"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partir de que la Producción acumulada del Área contratada, incluidos todos los Descubrimientos, Campos y Pozos, así como los volúmenes correspondientes a Regalías, otros Derechos Económicos y aquellos destinados a pruebas, pero deducidos los utilizados en beneficio de las Operaciones de Extracción, supere los cinco (5) millones de Barriles.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31750</xdr:colOff>
      <xdr:row>12</xdr:row>
      <xdr:rowOff>171450</xdr:rowOff>
    </xdr:from>
    <xdr:to>
      <xdr:col>4</xdr:col>
      <xdr:colOff>1289050</xdr:colOff>
      <xdr:row>25</xdr:row>
      <xdr:rowOff>0</xdr:rowOff>
    </xdr:to>
    <xdr:sp macro="" textlink="">
      <xdr:nvSpPr>
        <xdr:cNvPr id="8" name="7 CuadroTexto">
          <a:extLst>
            <a:ext uri="{FF2B5EF4-FFF2-40B4-BE49-F238E27FC236}">
              <a16:creationId xmlns:a16="http://schemas.microsoft.com/office/drawing/2014/main" id="{00000000-0008-0000-0B00-000008000000}"/>
            </a:ext>
          </a:extLst>
        </xdr:cNvPr>
        <xdr:cNvSpPr txBox="1"/>
      </xdr:nvSpPr>
      <xdr:spPr>
        <a:xfrm>
          <a:off x="31750" y="2254250"/>
          <a:ext cx="8578850" cy="2305050"/>
        </a:xfrm>
        <a:prstGeom prst="rect">
          <a:avLst/>
        </a:prstGeom>
        <a:solidFill>
          <a:schemeClr val="bg1">
            <a:lumMod val="95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O" sz="1100" b="1"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Este Formulario solamente se debe diligenciar si se cumplen las siguientes condiciones:</a:t>
          </a:r>
        </a:p>
        <a:p>
          <a:pPr algn="just"/>
          <a:r>
            <a:rPr lang="es-CO">
              <a:latin typeface="Tahoma" panose="020B0604030504040204" pitchFamily="34" charset="0"/>
              <a:ea typeface="Tahoma" panose="020B0604030504040204" pitchFamily="34" charset="0"/>
              <a:cs typeface="Tahoma" panose="020B0604030504040204" pitchFamily="34" charset="0"/>
            </a:rPr>
            <a:t> </a:t>
          </a:r>
        </a:p>
        <a:p>
          <a:pPr marL="171450" indent="-171450" algn="just">
            <a:buFont typeface="Wingdings" panose="05000000000000000000" pitchFamily="2" charset="2"/>
            <a:buChar char="§"/>
          </a:pP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Que el promedio del Precio del Crudo Marcador de la referencia Cushing, OK WTI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(West Texas Intermediate)</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Spot</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Price"</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FOB,</a:t>
          </a:r>
          <a:r>
            <a:rPr lang="es-CO">
              <a:latin typeface="Tahoma" panose="020B0604030504040204" pitchFamily="34" charset="0"/>
              <a:ea typeface="Tahoma" panose="020B0604030504040204" pitchFamily="34" charset="0"/>
              <a:cs typeface="Tahoma" panose="020B0604030504040204" pitchFamily="34" charset="0"/>
            </a:rPr>
            <a:t> </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tomada de la Base de Datos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US Energy Information Administration, EIA”,</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para el Mes Calendario de liquidación, exceda el Precio</a:t>
          </a:r>
          <a:r>
            <a:rPr lang="es-CO">
              <a:latin typeface="Tahoma" panose="020B0604030504040204" pitchFamily="34" charset="0"/>
              <a:ea typeface="Tahoma" panose="020B0604030504040204" pitchFamily="34" charset="0"/>
              <a:cs typeface="Tahoma" panose="020B0604030504040204" pitchFamily="34" charset="0"/>
            </a:rPr>
            <a:t> </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Base, Po.</a:t>
          </a:r>
        </a:p>
        <a:p>
          <a:pPr marL="171450" indent="-171450" algn="just">
            <a:buFont typeface="Wingdings" panose="05000000000000000000" pitchFamily="2" charset="2"/>
            <a:buChar char="§"/>
          </a:pPr>
          <a:endParaRPr lang="es-CO" sz="1100" b="0" i="0" u="none" strike="noStrike" baseline="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171450" indent="-171450" algn="just">
            <a:buFont typeface="Wingdings" panose="05000000000000000000" pitchFamily="2" charset="2"/>
            <a:buChar char="§"/>
          </a:pPr>
          <a:r>
            <a:rPr lang="es-CO" sz="1100" b="0" i="0" u="none" strike="noStrike" baseline="0">
              <a:solidFill>
                <a:schemeClr val="dk1"/>
              </a:solidFill>
              <a:effectLst/>
              <a:latin typeface="Tahoma" panose="020B0604030504040204" pitchFamily="34" charset="0"/>
              <a:ea typeface="Tahoma" panose="020B0604030504040204" pitchFamily="34" charset="0"/>
              <a:cs typeface="Tahoma" panose="020B0604030504040204" pitchFamily="34" charset="0"/>
            </a:rPr>
            <a:t>Si se trata de Yacimientos a profundidades de agua de entre trecientos (300) y mil metros (1.000 m), desde cuando la Producción acumulada de todos los Descubrimientos, Campos y Pozos, así como los volúmenes correspondientes a Regalías, otros Derechos Económicos y para pruebas, pero descontados los utilizados en beneficio de las Operaciones de Extracción, supere los doscientos (200) millones de Barriles.</a:t>
          </a:r>
        </a:p>
        <a:p>
          <a:pPr marL="171450" indent="-171450" algn="just">
            <a:buFont typeface="Wingdings" panose="05000000000000000000" pitchFamily="2" charset="2"/>
            <a:buChar char="§"/>
          </a:pPr>
          <a:endParaRPr lang="es-CO" sz="1100" b="0" i="0" u="none" strike="noStrike" baseline="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171450" indent="-171450" algn="just">
            <a:buFont typeface="Wingdings" panose="05000000000000000000" pitchFamily="2" charset="2"/>
            <a:buChar char="§"/>
          </a:pPr>
          <a:r>
            <a:rPr lang="es-CO" sz="1100" b="0" i="0" u="none" strike="noStrike"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 profundidades de agua mayores a mil metros (1.000 m), cuando esta misma Producción acumulada sobrepase los trecientos (300) millones de Barriles.</a:t>
          </a:r>
        </a:p>
      </xdr:txBody>
    </xdr:sp>
    <xdr:clientData/>
  </xdr:twoCellAnchor>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59</xdr:row>
      <xdr:rowOff>12700</xdr:rowOff>
    </xdr:from>
    <xdr:to>
      <xdr:col>2</xdr:col>
      <xdr:colOff>2679700</xdr:colOff>
      <xdr:row>64</xdr:row>
      <xdr:rowOff>19050</xdr:rowOff>
    </xdr:to>
    <xdr:sp macro="" textlink="" fLocksText="0">
      <xdr:nvSpPr>
        <xdr:cNvPr id="3" name="2 CuadroTexto">
          <a:extLst>
            <a:ext uri="{FF2B5EF4-FFF2-40B4-BE49-F238E27FC236}">
              <a16:creationId xmlns:a16="http://schemas.microsoft.com/office/drawing/2014/main" id="{00000000-0008-0000-0B00-000003000000}"/>
            </a:ext>
          </a:extLst>
        </xdr:cNvPr>
        <xdr:cNvSpPr txBox="1"/>
      </xdr:nvSpPr>
      <xdr:spPr>
        <a:xfrm>
          <a:off x="19050" y="13490575"/>
          <a:ext cx="4194175" cy="911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4337050</xdr:colOff>
      <xdr:row>59</xdr:row>
      <xdr:rowOff>0</xdr:rowOff>
    </xdr:from>
    <xdr:to>
      <xdr:col>5</xdr:col>
      <xdr:colOff>6350</xdr:colOff>
      <xdr:row>65</xdr:row>
      <xdr:rowOff>31750</xdr:rowOff>
    </xdr:to>
    <xdr:sp macro="" textlink="" fLocksText="0">
      <xdr:nvSpPr>
        <xdr:cNvPr id="4" name="3 CuadroTexto">
          <a:extLst>
            <a:ext uri="{FF2B5EF4-FFF2-40B4-BE49-F238E27FC236}">
              <a16:creationId xmlns:a16="http://schemas.microsoft.com/office/drawing/2014/main" id="{00000000-0008-0000-0B00-000004000000}"/>
            </a:ext>
          </a:extLst>
        </xdr:cNvPr>
        <xdr:cNvSpPr txBox="1"/>
      </xdr:nvSpPr>
      <xdr:spPr>
        <a:xfrm>
          <a:off x="5870575" y="13474700"/>
          <a:ext cx="2794000" cy="1120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1352550</xdr:colOff>
      <xdr:row>66</xdr:row>
      <xdr:rowOff>171450</xdr:rowOff>
    </xdr:from>
    <xdr:to>
      <xdr:col>2</xdr:col>
      <xdr:colOff>3632200</xdr:colOff>
      <xdr:row>67</xdr:row>
      <xdr:rowOff>0</xdr:rowOff>
    </xdr:to>
    <xdr:sp macro="" textlink="" fLocksText="0">
      <xdr:nvSpPr>
        <xdr:cNvPr id="5" name="4 CuadroTexto">
          <a:extLst>
            <a:ext uri="{FF2B5EF4-FFF2-40B4-BE49-F238E27FC236}">
              <a16:creationId xmlns:a16="http://schemas.microsoft.com/office/drawing/2014/main" id="{00000000-0008-0000-0B00-000005000000}"/>
            </a:ext>
          </a:extLst>
        </xdr:cNvPr>
        <xdr:cNvSpPr txBox="1"/>
      </xdr:nvSpPr>
      <xdr:spPr>
        <a:xfrm>
          <a:off x="2886075" y="14916150"/>
          <a:ext cx="227965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4121150</xdr:colOff>
      <xdr:row>52</xdr:row>
      <xdr:rowOff>107950</xdr:rowOff>
    </xdr:from>
    <xdr:to>
      <xdr:col>4</xdr:col>
      <xdr:colOff>1327150</xdr:colOff>
      <xdr:row>58</xdr:row>
      <xdr:rowOff>82550</xdr:rowOff>
    </xdr:to>
    <xdr:sp macro="" textlink="">
      <xdr:nvSpPr>
        <xdr:cNvPr id="6" name="5 CuadroTexto">
          <a:extLst>
            <a:ext uri="{FF2B5EF4-FFF2-40B4-BE49-F238E27FC236}">
              <a16:creationId xmlns:a16="http://schemas.microsoft.com/office/drawing/2014/main" id="{00000000-0008-0000-0B00-000006000000}"/>
            </a:ext>
          </a:extLst>
        </xdr:cNvPr>
        <xdr:cNvSpPr txBox="1"/>
      </xdr:nvSpPr>
      <xdr:spPr>
        <a:xfrm>
          <a:off x="5651500" y="10934700"/>
          <a:ext cx="3473450" cy="104140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kumimoji="0" lang="es-CO"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t>
          </a: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endPar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algn="just"/>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Adicionalmente</a:t>
          </a:r>
          <a:r>
            <a:rPr lang="es-CO" sz="1000" b="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 si existe</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Producción de Gas Natural</a:t>
          </a:r>
          <a:r>
            <a:rPr lang="es-CO" sz="10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se debe diligenciar también el Formulario Precios Altos No. 3.</a:t>
          </a:r>
          <a:endParaRPr lang="es-CO" sz="1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1022350</xdr:colOff>
      <xdr:row>66</xdr:row>
      <xdr:rowOff>31750</xdr:rowOff>
    </xdr:from>
    <xdr:to>
      <xdr:col>2</xdr:col>
      <xdr:colOff>3562350</xdr:colOff>
      <xdr:row>71</xdr:row>
      <xdr:rowOff>165100</xdr:rowOff>
    </xdr:to>
    <xdr:sp macro="" textlink="" fLocksText="0">
      <xdr:nvSpPr>
        <xdr:cNvPr id="7" name="6 CuadroTexto">
          <a:extLst>
            <a:ext uri="{FF2B5EF4-FFF2-40B4-BE49-F238E27FC236}">
              <a16:creationId xmlns:a16="http://schemas.microsoft.com/office/drawing/2014/main" id="{00000000-0008-0000-0B00-000007000000}"/>
            </a:ext>
          </a:extLst>
        </xdr:cNvPr>
        <xdr:cNvSpPr txBox="1"/>
      </xdr:nvSpPr>
      <xdr:spPr>
        <a:xfrm>
          <a:off x="2559050" y="14973300"/>
          <a:ext cx="2540000" cy="1054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______________________________</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Nombre:</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Cargo:</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C.C.</a:t>
          </a:r>
          <a:endParaRPr lang="es-CO" sz="1000">
            <a:effectLst/>
            <a:latin typeface="Tahoma" panose="020B0604030504040204" pitchFamily="34" charset="0"/>
            <a:ea typeface="Tahoma" panose="020B0604030504040204" pitchFamily="34" charset="0"/>
            <a:cs typeface="Tahoma" panose="020B0604030504040204" pitchFamily="34" charset="0"/>
          </a:endParaRPr>
        </a:p>
        <a:p>
          <a:endParaRPr lang="es-CO" sz="11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62</xdr:row>
      <xdr:rowOff>12700</xdr:rowOff>
    </xdr:from>
    <xdr:to>
      <xdr:col>2</xdr:col>
      <xdr:colOff>1896534</xdr:colOff>
      <xdr:row>67</xdr:row>
      <xdr:rowOff>19050</xdr:rowOff>
    </xdr:to>
    <xdr:sp macro="" textlink="" fLocksText="0">
      <xdr:nvSpPr>
        <xdr:cNvPr id="3" name="2 CuadroTexto">
          <a:extLst>
            <a:ext uri="{FF2B5EF4-FFF2-40B4-BE49-F238E27FC236}">
              <a16:creationId xmlns:a16="http://schemas.microsoft.com/office/drawing/2014/main" id="{00000000-0008-0000-0C00-000003000000}"/>
            </a:ext>
          </a:extLst>
        </xdr:cNvPr>
        <xdr:cNvSpPr txBox="1"/>
      </xdr:nvSpPr>
      <xdr:spPr>
        <a:xfrm>
          <a:off x="19050" y="12424833"/>
          <a:ext cx="3418417" cy="895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3852333</xdr:colOff>
      <xdr:row>61</xdr:row>
      <xdr:rowOff>165100</xdr:rowOff>
    </xdr:from>
    <xdr:to>
      <xdr:col>4</xdr:col>
      <xdr:colOff>1346199</xdr:colOff>
      <xdr:row>68</xdr:row>
      <xdr:rowOff>19050</xdr:rowOff>
    </xdr:to>
    <xdr:sp macro="" textlink="" fLocksText="0">
      <xdr:nvSpPr>
        <xdr:cNvPr id="4" name="3 CuadroTexto">
          <a:extLst>
            <a:ext uri="{FF2B5EF4-FFF2-40B4-BE49-F238E27FC236}">
              <a16:creationId xmlns:a16="http://schemas.microsoft.com/office/drawing/2014/main" id="{00000000-0008-0000-0C00-000004000000}"/>
            </a:ext>
          </a:extLst>
        </xdr:cNvPr>
        <xdr:cNvSpPr txBox="1"/>
      </xdr:nvSpPr>
      <xdr:spPr>
        <a:xfrm>
          <a:off x="5393266" y="12399433"/>
          <a:ext cx="2760133" cy="1098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1193800</xdr:colOff>
      <xdr:row>69</xdr:row>
      <xdr:rowOff>0</xdr:rowOff>
    </xdr:from>
    <xdr:to>
      <xdr:col>2</xdr:col>
      <xdr:colOff>3750734</xdr:colOff>
      <xdr:row>73</xdr:row>
      <xdr:rowOff>152400</xdr:rowOff>
    </xdr:to>
    <xdr:sp macro="" textlink="" fLocksText="0">
      <xdr:nvSpPr>
        <xdr:cNvPr id="5" name="4 CuadroTexto">
          <a:extLst>
            <a:ext uri="{FF2B5EF4-FFF2-40B4-BE49-F238E27FC236}">
              <a16:creationId xmlns:a16="http://schemas.microsoft.com/office/drawing/2014/main" id="{00000000-0008-0000-0C00-000005000000}"/>
            </a:ext>
          </a:extLst>
        </xdr:cNvPr>
        <xdr:cNvSpPr txBox="1"/>
      </xdr:nvSpPr>
      <xdr:spPr>
        <a:xfrm>
          <a:off x="2734733" y="13828183"/>
          <a:ext cx="2556934" cy="869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latin typeface="Tahoma" panose="020B0604030504040204" pitchFamily="34" charset="0"/>
            <a:ea typeface="Tahoma" panose="020B0604030504040204" pitchFamily="34" charset="0"/>
            <a:cs typeface="Tahoma" panose="020B0604030504040204" pitchFamily="34" charset="0"/>
          </a:endParaRPr>
        </a:p>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0</xdr:col>
      <xdr:colOff>95250</xdr:colOff>
      <xdr:row>11</xdr:row>
      <xdr:rowOff>184150</xdr:rowOff>
    </xdr:from>
    <xdr:to>
      <xdr:col>4</xdr:col>
      <xdr:colOff>1295400</xdr:colOff>
      <xdr:row>18</xdr:row>
      <xdr:rowOff>158750</xdr:rowOff>
    </xdr:to>
    <xdr:sp macro="" textlink="">
      <xdr:nvSpPr>
        <xdr:cNvPr id="6" name="5 CuadroTexto">
          <a:extLst>
            <a:ext uri="{FF2B5EF4-FFF2-40B4-BE49-F238E27FC236}">
              <a16:creationId xmlns:a16="http://schemas.microsoft.com/office/drawing/2014/main" id="{00000000-0008-0000-0C00-000006000000}"/>
            </a:ext>
          </a:extLst>
        </xdr:cNvPr>
        <xdr:cNvSpPr txBox="1"/>
      </xdr:nvSpPr>
      <xdr:spPr>
        <a:xfrm>
          <a:off x="95250" y="2127250"/>
          <a:ext cx="8013700" cy="1308100"/>
        </a:xfrm>
        <a:prstGeom prst="rect">
          <a:avLst/>
        </a:prstGeom>
        <a:solidFill>
          <a:schemeClr val="bg1">
            <a:lumMod val="95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i="0">
              <a:solidFill>
                <a:schemeClr val="dk1"/>
              </a:solidFill>
              <a:effectLst/>
              <a:latin typeface="Tahoma" panose="020B0604030504040204" pitchFamily="34" charset="0"/>
              <a:ea typeface="Tahoma" panose="020B0604030504040204" pitchFamily="34" charset="0"/>
              <a:cs typeface="Tahoma" panose="020B0604030504040204" pitchFamily="34" charset="0"/>
            </a:rPr>
            <a:t>Este Formulario solamente se debe diligenciar si se cumplen las siguientes condiciones:</a:t>
          </a:r>
        </a:p>
        <a:p>
          <a:endParaRPr lang="es-CO" sz="1100" b="1" i="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171450" indent="-171450">
            <a:buFont typeface="Wingdings" panose="05000000000000000000" pitchFamily="2" charset="2"/>
            <a:buChar char="§"/>
          </a:pPr>
          <a:r>
            <a:rPr lang="es-ES_tradnl" sz="1100">
              <a:solidFill>
                <a:schemeClr val="dk1"/>
              </a:solidFill>
              <a:effectLst/>
              <a:latin typeface="Tahoma" panose="020B0604030504040204" pitchFamily="34" charset="0"/>
              <a:ea typeface="Tahoma" panose="020B0604030504040204" pitchFamily="34" charset="0"/>
              <a:cs typeface="Tahoma" panose="020B0604030504040204" pitchFamily="34" charset="0"/>
            </a:rPr>
            <a:t>Que el Precio promedio de Venta para el Mes Calendario de liquidación supere el Precio Base Po, fijado anualmente por la ANH</a:t>
          </a:r>
          <a:r>
            <a:rPr lang="es-CO" sz="1100" b="0" i="0">
              <a:solidFill>
                <a:schemeClr val="dk1"/>
              </a:solidFill>
              <a:effectLst/>
              <a:latin typeface="Tahoma" panose="020B0604030504040204" pitchFamily="34" charset="0"/>
              <a:ea typeface="Tahoma" panose="020B0604030504040204" pitchFamily="34" charset="0"/>
              <a:cs typeface="Tahoma" panose="020B0604030504040204" pitchFamily="34" charset="0"/>
            </a:rPr>
            <a:t>.</a:t>
          </a:r>
        </a:p>
        <a:p>
          <a:pPr marL="171450" indent="-171450">
            <a:buFont typeface="Wingdings" panose="05000000000000000000" pitchFamily="2" charset="2"/>
            <a:buChar char="§"/>
          </a:pPr>
          <a:endParaRPr lang="es-CO" sz="1100" b="0" i="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171450" indent="-171450">
            <a:buFont typeface="Wingdings" panose="05000000000000000000" pitchFamily="2" charset="2"/>
            <a:buChar char="§"/>
          </a:pPr>
          <a:r>
            <a:rPr lang="es-ES_tradnl" sz="1100">
              <a:solidFill>
                <a:schemeClr val="dk1"/>
              </a:solidFill>
              <a:effectLst/>
              <a:latin typeface="Tahoma" panose="020B0604030504040204" pitchFamily="34" charset="0"/>
              <a:ea typeface="Tahoma" panose="020B0604030504040204" pitchFamily="34" charset="0"/>
              <a:cs typeface="Tahoma" panose="020B0604030504040204" pitchFamily="34" charset="0"/>
            </a:rPr>
            <a:t>Que</a:t>
          </a:r>
          <a:r>
            <a:rPr lang="es-ES_tradnl" sz="11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hayan </a:t>
          </a:r>
          <a:r>
            <a:rPr lang="es-ES_tradnl" sz="1100">
              <a:solidFill>
                <a:schemeClr val="dk1"/>
              </a:solidFill>
              <a:effectLst/>
              <a:latin typeface="Tahoma" panose="020B0604030504040204" pitchFamily="34" charset="0"/>
              <a:ea typeface="Tahoma" panose="020B0604030504040204" pitchFamily="34" charset="0"/>
              <a:cs typeface="Tahoma" panose="020B0604030504040204" pitchFamily="34" charset="0"/>
            </a:rPr>
            <a:t>transcurrido cinco (5) Años contados desde la fecha de Declaración de Comercialidad del primer Descubrimiento en el Área de Acumulaciones en Trampas o en Rocas Generadoras.</a:t>
          </a:r>
          <a:endParaRPr lang="es-CO" sz="11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es-CO"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2730500</xdr:colOff>
      <xdr:row>56</xdr:row>
      <xdr:rowOff>120650</xdr:rowOff>
    </xdr:from>
    <xdr:to>
      <xdr:col>5</xdr:col>
      <xdr:colOff>0</xdr:colOff>
      <xdr:row>61</xdr:row>
      <xdr:rowOff>79375</xdr:rowOff>
    </xdr:to>
    <xdr:sp macro="" textlink="">
      <xdr:nvSpPr>
        <xdr:cNvPr id="7" name="6 CuadroTexto">
          <a:extLst>
            <a:ext uri="{FF2B5EF4-FFF2-40B4-BE49-F238E27FC236}">
              <a16:creationId xmlns:a16="http://schemas.microsoft.com/office/drawing/2014/main" id="{00000000-0008-0000-0C00-000007000000}"/>
            </a:ext>
          </a:extLst>
        </xdr:cNvPr>
        <xdr:cNvSpPr txBox="1"/>
      </xdr:nvSpPr>
      <xdr:spPr>
        <a:xfrm>
          <a:off x="4262438" y="12900025"/>
          <a:ext cx="4810125" cy="871538"/>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Si</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en la misma Área en Explotación hay varios Campos</a:t>
          </a:r>
          <a:r>
            <a:rPr lang="es-CO" sz="1000" b="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p>
        <a:p>
          <a:pPr algn="just"/>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Si</a:t>
          </a:r>
          <a:r>
            <a:rPr lang="es-CO" sz="1000" b="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 adicionalmente, existe</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Producción de Hidrocarburos Líquidos</a:t>
          </a:r>
          <a:r>
            <a:rPr lang="es-CO" sz="10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se debe diligenciar también uno de los Formularios Precios Altos Nos. 1 o 2.</a:t>
          </a:r>
        </a:p>
        <a:p>
          <a:pPr algn="just"/>
          <a:endParaRPr lang="es-CO" sz="1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2 Imagen">
          <a:extLst>
            <a:ext uri="{FF2B5EF4-FFF2-40B4-BE49-F238E27FC236}">
              <a16:creationId xmlns:a16="http://schemas.microsoft.com/office/drawing/2014/main" id="{A0F81F17-EDC5-4D44-84AF-54A66858402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33</xdr:row>
      <xdr:rowOff>12700</xdr:rowOff>
    </xdr:from>
    <xdr:to>
      <xdr:col>2</xdr:col>
      <xdr:colOff>1060450</xdr:colOff>
      <xdr:row>39</xdr:row>
      <xdr:rowOff>19050</xdr:rowOff>
    </xdr:to>
    <xdr:sp macro="" textlink="" fLocksText="0">
      <xdr:nvSpPr>
        <xdr:cNvPr id="3" name="3 CuadroTexto">
          <a:extLst>
            <a:ext uri="{FF2B5EF4-FFF2-40B4-BE49-F238E27FC236}">
              <a16:creationId xmlns:a16="http://schemas.microsoft.com/office/drawing/2014/main" id="{4587B942-AFED-447F-8DFF-85688AA5DD8A}"/>
            </a:ext>
          </a:extLst>
        </xdr:cNvPr>
        <xdr:cNvSpPr txBox="1"/>
      </xdr:nvSpPr>
      <xdr:spPr>
        <a:xfrm>
          <a:off x="19050" y="8394700"/>
          <a:ext cx="2593975" cy="1092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Tesorero o pagador</a:t>
          </a:r>
          <a:endParaRPr lang="es-CO" sz="1000" baseline="0">
            <a:latin typeface="Tahoma" panose="020B0604030504040204" pitchFamily="34" charset="0"/>
            <a:ea typeface="Tahoma" panose="020B0604030504040204" pitchFamily="34" charset="0"/>
            <a:cs typeface="Tahoma" panose="020B0604030504040204" pitchFamily="34" charset="0"/>
          </a:endParaRP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2362200</xdr:colOff>
      <xdr:row>26</xdr:row>
      <xdr:rowOff>76200</xdr:rowOff>
    </xdr:from>
    <xdr:to>
      <xdr:col>5</xdr:col>
      <xdr:colOff>171238</xdr:colOff>
      <xdr:row>29</xdr:row>
      <xdr:rowOff>85725</xdr:rowOff>
    </xdr:to>
    <xdr:sp macro="" textlink="">
      <xdr:nvSpPr>
        <xdr:cNvPr id="6" name="5 CuadroTexto">
          <a:extLst>
            <a:ext uri="{FF2B5EF4-FFF2-40B4-BE49-F238E27FC236}">
              <a16:creationId xmlns:a16="http://schemas.microsoft.com/office/drawing/2014/main" id="{6B300F7D-21F3-4700-8D37-C9E7F6F5159A}"/>
            </a:ext>
          </a:extLst>
        </xdr:cNvPr>
        <xdr:cNvSpPr txBox="1"/>
      </xdr:nvSpPr>
      <xdr:spPr>
        <a:xfrm>
          <a:off x="3914775" y="4914900"/>
          <a:ext cx="2885863" cy="5524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just" defTabSz="914400" eaLnBrk="1" fontAlgn="auto" latinLnBrk="0" hangingPunct="1">
            <a:lnSpc>
              <a:spcPct val="100000"/>
            </a:lnSpc>
            <a:spcBef>
              <a:spcPts val="0"/>
            </a:spcBef>
            <a:spcAft>
              <a:spcPts val="0"/>
            </a:spcAft>
            <a:buClrTx/>
            <a:buSzTx/>
            <a:buFontTx/>
            <a:buNone/>
            <a:tabLst/>
            <a:defRPr/>
          </a:pP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Se debe diligenciar un recibo de pago independiente por cada obligación</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 pagar.</a:t>
          </a:r>
          <a:endParaRPr lang="es-CO" sz="1000">
            <a:effectLst/>
            <a:latin typeface="Tahoma" panose="020B0604030504040204" pitchFamily="34" charset="0"/>
            <a:ea typeface="Tahoma" panose="020B0604030504040204" pitchFamily="34" charset="0"/>
            <a:cs typeface="Tahoma" panose="020B0604030504040204" pitchFamily="34" charset="0"/>
          </a:endParaRPr>
        </a:p>
        <a:p>
          <a:endParaRPr lang="es-CO"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42333</xdr:colOff>
      <xdr:row>0</xdr:row>
      <xdr:rowOff>42334</xdr:rowOff>
    </xdr:from>
    <xdr:to>
      <xdr:col>2</xdr:col>
      <xdr:colOff>273896</xdr:colOff>
      <xdr:row>2</xdr:row>
      <xdr:rowOff>15664</xdr:rowOff>
    </xdr:to>
    <xdr:pic>
      <xdr:nvPicPr>
        <xdr:cNvPr id="2" name="2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3" y="42334"/>
          <a:ext cx="982980" cy="328930"/>
        </a:xfrm>
        <a:prstGeom prst="rect">
          <a:avLst/>
        </a:prstGeom>
        <a:noFill/>
        <a:ln>
          <a:noFill/>
        </a:ln>
      </xdr:spPr>
    </xdr:pic>
    <xdr:clientData/>
  </xdr:twoCellAnchor>
  <xdr:twoCellAnchor>
    <xdr:from>
      <xdr:col>4</xdr:col>
      <xdr:colOff>402169</xdr:colOff>
      <xdr:row>7</xdr:row>
      <xdr:rowOff>231985</xdr:rowOff>
    </xdr:from>
    <xdr:to>
      <xdr:col>4</xdr:col>
      <xdr:colOff>697496</xdr:colOff>
      <xdr:row>8</xdr:row>
      <xdr:rowOff>97452</xdr:rowOff>
    </xdr:to>
    <xdr:sp macro="" textlink="">
      <xdr:nvSpPr>
        <xdr:cNvPr id="4" name="Flecha derecha 3">
          <a:extLst>
            <a:ext uri="{FF2B5EF4-FFF2-40B4-BE49-F238E27FC236}">
              <a16:creationId xmlns:a16="http://schemas.microsoft.com/office/drawing/2014/main" id="{00000000-0008-0000-0000-000004000000}"/>
            </a:ext>
          </a:extLst>
        </xdr:cNvPr>
        <xdr:cNvSpPr>
          <a:spLocks noChangeAspect="1"/>
        </xdr:cNvSpPr>
      </xdr:nvSpPr>
      <xdr:spPr>
        <a:xfrm>
          <a:off x="6129869" y="1540085"/>
          <a:ext cx="295327" cy="182967"/>
        </a:xfrm>
        <a:prstGeom prst="rightArrow">
          <a:avLst/>
        </a:prstGeom>
        <a:solidFill>
          <a:srgbClr val="FF0000"/>
        </a:solidFill>
        <a:ln/>
      </xdr:spPr>
      <xdr:style>
        <a:lnRef idx="1">
          <a:schemeClr val="accent1"/>
        </a:lnRef>
        <a:fillRef idx="3">
          <a:schemeClr val="accent1"/>
        </a:fillRef>
        <a:effectRef idx="2">
          <a:schemeClr val="accent1"/>
        </a:effectRef>
        <a:fontRef idx="minor">
          <a:schemeClr val="lt1"/>
        </a:fontRef>
      </xdr:style>
      <xdr:txBody>
        <a:bodyPr wrap="square"/>
        <a:lstStyle/>
        <a:p>
          <a:endParaRPr lang="es-ES"/>
        </a:p>
      </xdr:txBody>
    </xdr:sp>
    <xdr:clientData/>
  </xdr:twoCellAnchor>
  <xdr:twoCellAnchor>
    <xdr:from>
      <xdr:col>4</xdr:col>
      <xdr:colOff>1253067</xdr:colOff>
      <xdr:row>7</xdr:row>
      <xdr:rowOff>211667</xdr:rowOff>
    </xdr:from>
    <xdr:to>
      <xdr:col>6</xdr:col>
      <xdr:colOff>0</xdr:colOff>
      <xdr:row>8</xdr:row>
      <xdr:rowOff>127000</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6333067" y="1329267"/>
          <a:ext cx="1270000" cy="237066"/>
        </a:xfrm>
        <a:prstGeom prst="rect">
          <a:avLst/>
        </a:prstGeom>
        <a:solidFill>
          <a:schemeClr val="accent6">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ln>
              <a:solidFill>
                <a:schemeClr val="tx1"/>
              </a:solidFill>
            </a:ln>
            <a:solidFill>
              <a:schemeClr val="accent6">
                <a:lumMod val="40000"/>
                <a:lumOff val="60000"/>
              </a:schemeClr>
            </a:solidFill>
          </a:endParaRPr>
        </a:p>
      </xdr:txBody>
    </xdr:sp>
    <xdr:clientData/>
  </xdr:twoCellAnchor>
  <xdr:twoCellAnchor>
    <xdr:from>
      <xdr:col>1</xdr:col>
      <xdr:colOff>88900</xdr:colOff>
      <xdr:row>6</xdr:row>
      <xdr:rowOff>44450</xdr:rowOff>
    </xdr:from>
    <xdr:to>
      <xdr:col>5</xdr:col>
      <xdr:colOff>425450</xdr:colOff>
      <xdr:row>6</xdr:row>
      <xdr:rowOff>635000</xdr:rowOff>
    </xdr:to>
    <xdr:sp macro="" textlink="">
      <xdr:nvSpPr>
        <xdr:cNvPr id="5" name="4 CuadroTexto">
          <a:extLst>
            <a:ext uri="{FF2B5EF4-FFF2-40B4-BE49-F238E27FC236}">
              <a16:creationId xmlns:a16="http://schemas.microsoft.com/office/drawing/2014/main" id="{00000000-0008-0000-0000-000005000000}"/>
            </a:ext>
          </a:extLst>
        </xdr:cNvPr>
        <xdr:cNvSpPr txBox="1"/>
      </xdr:nvSpPr>
      <xdr:spPr>
        <a:xfrm>
          <a:off x="425450" y="990600"/>
          <a:ext cx="7023100"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a:solidFill>
                <a:schemeClr val="bg1">
                  <a:lumMod val="75000"/>
                </a:schemeClr>
              </a:solidFill>
              <a:latin typeface="Tahoma" panose="020B0604030504040204" pitchFamily="34" charset="0"/>
              <a:ea typeface="Tahoma" panose="020B0604030504040204" pitchFamily="34" charset="0"/>
              <a:cs typeface="Tahoma" panose="020B0604030504040204" pitchFamily="34" charset="0"/>
            </a:rPr>
            <a:t>PARA USO EXCLUSIVO DE LA ANH</a:t>
          </a:r>
        </a:p>
        <a:p>
          <a:pPr algn="ctr"/>
          <a:r>
            <a:rPr lang="es-CO" sz="1200">
              <a:solidFill>
                <a:schemeClr val="bg1">
                  <a:lumMod val="75000"/>
                </a:schemeClr>
              </a:solidFill>
              <a:latin typeface="Tahoma" panose="020B0604030504040204" pitchFamily="34" charset="0"/>
              <a:ea typeface="Tahoma" panose="020B0604030504040204" pitchFamily="34" charset="0"/>
              <a:cs typeface="Tahoma" panose="020B0604030504040204" pitchFamily="34" charset="0"/>
            </a:rPr>
            <a:t>(Esta</a:t>
          </a:r>
          <a:r>
            <a:rPr lang="es-CO" sz="1200" baseline="0">
              <a:solidFill>
                <a:schemeClr val="bg1">
                  <a:lumMod val="75000"/>
                </a:schemeClr>
              </a:solidFill>
              <a:latin typeface="Tahoma" panose="020B0604030504040204" pitchFamily="34" charset="0"/>
              <a:ea typeface="Tahoma" panose="020B0604030504040204" pitchFamily="34" charset="0"/>
              <a:cs typeface="Tahoma" panose="020B0604030504040204" pitchFamily="34" charset="0"/>
            </a:rPr>
            <a:t> pestaña se debe ocultar antes de enviar los formularios a los Contratistas)</a:t>
          </a:r>
          <a:endParaRPr lang="es-CO" sz="1200">
            <a:solidFill>
              <a:schemeClr val="bg1">
                <a:lumMod val="75000"/>
              </a:schemeClr>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678180</xdr:colOff>
      <xdr:row>1</xdr:row>
      <xdr:rowOff>151130</xdr:rowOff>
    </xdr:to>
    <xdr:pic>
      <xdr:nvPicPr>
        <xdr:cNvPr id="2" name="1 Imagen">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5097" cy="331047"/>
        </a:xfrm>
        <a:prstGeom prst="rect">
          <a:avLst/>
        </a:prstGeom>
        <a:noFill/>
        <a:ln>
          <a:noFill/>
        </a:ln>
      </xdr:spPr>
    </xdr:pic>
    <xdr:clientData/>
  </xdr:twoCellAnchor>
  <xdr:twoCellAnchor>
    <xdr:from>
      <xdr:col>0</xdr:col>
      <xdr:colOff>25400</xdr:colOff>
      <xdr:row>39</xdr:row>
      <xdr:rowOff>12700</xdr:rowOff>
    </xdr:from>
    <xdr:to>
      <xdr:col>2</xdr:col>
      <xdr:colOff>1193800</xdr:colOff>
      <xdr:row>45</xdr:row>
      <xdr:rowOff>38100</xdr:rowOff>
    </xdr:to>
    <xdr:sp macro="" textlink="" fLocksText="0">
      <xdr:nvSpPr>
        <xdr:cNvPr id="3" name="2 CuadroTexto">
          <a:extLst>
            <a:ext uri="{FF2B5EF4-FFF2-40B4-BE49-F238E27FC236}">
              <a16:creationId xmlns:a16="http://schemas.microsoft.com/office/drawing/2014/main" id="{00000000-0008-0000-0200-000003000000}"/>
            </a:ext>
          </a:extLst>
        </xdr:cNvPr>
        <xdr:cNvSpPr txBox="1"/>
      </xdr:nvSpPr>
      <xdr:spPr>
        <a:xfrm>
          <a:off x="25400" y="8489950"/>
          <a:ext cx="2622550" cy="1092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2203450</xdr:colOff>
      <xdr:row>39</xdr:row>
      <xdr:rowOff>0</xdr:rowOff>
    </xdr:from>
    <xdr:to>
      <xdr:col>5</xdr:col>
      <xdr:colOff>0</xdr:colOff>
      <xdr:row>45</xdr:row>
      <xdr:rowOff>12700</xdr:rowOff>
    </xdr:to>
    <xdr:sp macro="" textlink="" fLocksText="0">
      <xdr:nvSpPr>
        <xdr:cNvPr id="4" name="3 CuadroTexto">
          <a:extLst>
            <a:ext uri="{FF2B5EF4-FFF2-40B4-BE49-F238E27FC236}">
              <a16:creationId xmlns:a16="http://schemas.microsoft.com/office/drawing/2014/main" id="{00000000-0008-0000-0200-000004000000}"/>
            </a:ext>
          </a:extLst>
        </xdr:cNvPr>
        <xdr:cNvSpPr txBox="1"/>
      </xdr:nvSpPr>
      <xdr:spPr>
        <a:xfrm>
          <a:off x="3657600" y="8477250"/>
          <a:ext cx="3092450" cy="1079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800100</xdr:colOff>
      <xdr:row>46</xdr:row>
      <xdr:rowOff>171450</xdr:rowOff>
    </xdr:from>
    <xdr:to>
      <xdr:col>3</xdr:col>
      <xdr:colOff>88900</xdr:colOff>
      <xdr:row>51</xdr:row>
      <xdr:rowOff>139700</xdr:rowOff>
    </xdr:to>
    <xdr:sp macro="" textlink="" fLocksText="0">
      <xdr:nvSpPr>
        <xdr:cNvPr id="5" name="4 CuadroTexto">
          <a:extLst>
            <a:ext uri="{FF2B5EF4-FFF2-40B4-BE49-F238E27FC236}">
              <a16:creationId xmlns:a16="http://schemas.microsoft.com/office/drawing/2014/main" id="{00000000-0008-0000-0200-000005000000}"/>
            </a:ext>
          </a:extLst>
        </xdr:cNvPr>
        <xdr:cNvSpPr txBox="1"/>
      </xdr:nvSpPr>
      <xdr:spPr>
        <a:xfrm>
          <a:off x="2260600" y="9696450"/>
          <a:ext cx="2349500" cy="889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2400300</xdr:colOff>
      <xdr:row>31</xdr:row>
      <xdr:rowOff>165100</xdr:rowOff>
    </xdr:from>
    <xdr:to>
      <xdr:col>4</xdr:col>
      <xdr:colOff>1338580</xdr:colOff>
      <xdr:row>36</xdr:row>
      <xdr:rowOff>7938</xdr:rowOff>
    </xdr:to>
    <xdr:sp macro="" textlink="">
      <xdr:nvSpPr>
        <xdr:cNvPr id="6" name="5 CuadroTexto">
          <a:extLst>
            <a:ext uri="{FF2B5EF4-FFF2-40B4-BE49-F238E27FC236}">
              <a16:creationId xmlns:a16="http://schemas.microsoft.com/office/drawing/2014/main" id="{00000000-0008-0000-0200-000006000000}"/>
            </a:ext>
          </a:extLst>
        </xdr:cNvPr>
        <xdr:cNvSpPr txBox="1"/>
      </xdr:nvSpPr>
      <xdr:spPr>
        <a:xfrm>
          <a:off x="3852863" y="8142288"/>
          <a:ext cx="2891155" cy="7556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just" defTabSz="914400" eaLnBrk="1" fontAlgn="auto" latinLnBrk="0" hangingPunct="1">
            <a:lnSpc>
              <a:spcPct val="100000"/>
            </a:lnSpc>
            <a:spcBef>
              <a:spcPts val="0"/>
            </a:spcBef>
            <a:spcAft>
              <a:spcPts val="0"/>
            </a:spcAft>
            <a:buClrTx/>
            <a:buSzTx/>
            <a:buFontTx/>
            <a:buNone/>
            <a:tabLst/>
            <a:defRPr/>
          </a:pP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Si existe Producción</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durante el Período de Exploración o el Programa de Evaluación</a:t>
          </a:r>
          <a:r>
            <a:rPr lang="es-CO" sz="10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se debe diligenciar también el Formulario Uso Subsuelo No. 4.</a:t>
          </a:r>
          <a:endParaRPr lang="es-CO" sz="1000">
            <a:effectLst/>
            <a:latin typeface="Tahoma" panose="020B0604030504040204" pitchFamily="34" charset="0"/>
            <a:ea typeface="Tahoma" panose="020B0604030504040204" pitchFamily="34" charset="0"/>
            <a:cs typeface="Tahoma" panose="020B0604030504040204" pitchFamily="34" charset="0"/>
          </a:endParaRPr>
        </a:p>
        <a:p>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42</xdr:row>
      <xdr:rowOff>12700</xdr:rowOff>
    </xdr:from>
    <xdr:to>
      <xdr:col>2</xdr:col>
      <xdr:colOff>1257300</xdr:colOff>
      <xdr:row>47</xdr:row>
      <xdr:rowOff>19050</xdr:rowOff>
    </xdr:to>
    <xdr:sp macro="" textlink="" fLocksText="0">
      <xdr:nvSpPr>
        <xdr:cNvPr id="3" name="2 CuadroTexto">
          <a:extLst>
            <a:ext uri="{FF2B5EF4-FFF2-40B4-BE49-F238E27FC236}">
              <a16:creationId xmlns:a16="http://schemas.microsoft.com/office/drawing/2014/main" id="{00000000-0008-0000-0300-000003000000}"/>
            </a:ext>
          </a:extLst>
        </xdr:cNvPr>
        <xdr:cNvSpPr txBox="1"/>
      </xdr:nvSpPr>
      <xdr:spPr>
        <a:xfrm>
          <a:off x="19050" y="9169400"/>
          <a:ext cx="26987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2076450</xdr:colOff>
      <xdr:row>40</xdr:row>
      <xdr:rowOff>171450</xdr:rowOff>
    </xdr:from>
    <xdr:to>
      <xdr:col>5</xdr:col>
      <xdr:colOff>12700</xdr:colOff>
      <xdr:row>47</xdr:row>
      <xdr:rowOff>25400</xdr:rowOff>
    </xdr:to>
    <xdr:sp macro="" textlink="" fLocksText="0">
      <xdr:nvSpPr>
        <xdr:cNvPr id="4" name="3 CuadroTexto">
          <a:extLst>
            <a:ext uri="{FF2B5EF4-FFF2-40B4-BE49-F238E27FC236}">
              <a16:creationId xmlns:a16="http://schemas.microsoft.com/office/drawing/2014/main" id="{00000000-0008-0000-0300-000004000000}"/>
            </a:ext>
          </a:extLst>
        </xdr:cNvPr>
        <xdr:cNvSpPr txBox="1"/>
      </xdr:nvSpPr>
      <xdr:spPr>
        <a:xfrm>
          <a:off x="3536950" y="9144000"/>
          <a:ext cx="27940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673100</xdr:colOff>
      <xdr:row>49</xdr:row>
      <xdr:rowOff>171450</xdr:rowOff>
    </xdr:from>
    <xdr:to>
      <xdr:col>3</xdr:col>
      <xdr:colOff>0</xdr:colOff>
      <xdr:row>54</xdr:row>
      <xdr:rowOff>133350</xdr:rowOff>
    </xdr:to>
    <xdr:sp macro="" textlink="" fLocksText="0">
      <xdr:nvSpPr>
        <xdr:cNvPr id="5" name="4 CuadroTexto">
          <a:extLst>
            <a:ext uri="{FF2B5EF4-FFF2-40B4-BE49-F238E27FC236}">
              <a16:creationId xmlns:a16="http://schemas.microsoft.com/office/drawing/2014/main" id="{00000000-0008-0000-0300-000005000000}"/>
            </a:ext>
          </a:extLst>
        </xdr:cNvPr>
        <xdr:cNvSpPr txBox="1"/>
      </xdr:nvSpPr>
      <xdr:spPr>
        <a:xfrm>
          <a:off x="2133600" y="10617200"/>
          <a:ext cx="2540000" cy="882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2444750</xdr:colOff>
      <xdr:row>34</xdr:row>
      <xdr:rowOff>101600</xdr:rowOff>
    </xdr:from>
    <xdr:to>
      <xdr:col>5</xdr:col>
      <xdr:colOff>0</xdr:colOff>
      <xdr:row>39</xdr:row>
      <xdr:rowOff>47625</xdr:rowOff>
    </xdr:to>
    <xdr:sp macro="" textlink="">
      <xdr:nvSpPr>
        <xdr:cNvPr id="6" name="5 CuadroTexto">
          <a:extLst>
            <a:ext uri="{FF2B5EF4-FFF2-40B4-BE49-F238E27FC236}">
              <a16:creationId xmlns:a16="http://schemas.microsoft.com/office/drawing/2014/main" id="{00000000-0008-0000-0300-000006000000}"/>
            </a:ext>
          </a:extLst>
        </xdr:cNvPr>
        <xdr:cNvSpPr txBox="1"/>
      </xdr:nvSpPr>
      <xdr:spPr>
        <a:xfrm>
          <a:off x="3897313" y="8467725"/>
          <a:ext cx="2889250" cy="858838"/>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CO" sz="1100" b="1">
              <a:solidFill>
                <a:schemeClr val="dk1"/>
              </a:solidFill>
              <a:effectLst/>
              <a:latin typeface="+mn-lt"/>
              <a:ea typeface="+mn-ea"/>
              <a:cs typeface="+mn-cs"/>
            </a:rPr>
            <a:t>Si existe Producción</a:t>
          </a:r>
          <a:r>
            <a:rPr lang="es-CO" sz="1100" b="1" baseline="0">
              <a:solidFill>
                <a:schemeClr val="dk1"/>
              </a:solidFill>
              <a:effectLst/>
              <a:latin typeface="+mn-lt"/>
              <a:ea typeface="+mn-ea"/>
              <a:cs typeface="+mn-cs"/>
            </a:rPr>
            <a:t> durante el Período de Exploración o el Programa de Evaluación</a:t>
          </a:r>
          <a:r>
            <a:rPr lang="es-CO" sz="1100" b="0" baseline="0">
              <a:solidFill>
                <a:schemeClr val="dk1"/>
              </a:solidFill>
              <a:effectLst/>
              <a:latin typeface="+mn-lt"/>
              <a:ea typeface="+mn-ea"/>
              <a:cs typeface="+mn-cs"/>
            </a:rPr>
            <a:t>,</a:t>
          </a:r>
          <a:r>
            <a:rPr lang="es-CO" sz="1100" b="1" baseline="0">
              <a:solidFill>
                <a:schemeClr val="dk1"/>
              </a:solidFill>
              <a:effectLst/>
              <a:latin typeface="+mn-lt"/>
              <a:ea typeface="+mn-ea"/>
              <a:cs typeface="+mn-cs"/>
            </a:rPr>
            <a:t> se debe diligenciar también el Formulario Uso Subsuelo No. 4.</a:t>
          </a:r>
          <a:endParaRPr lang="en-US" sz="10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E505CC2C-C694-489B-BDA5-AD97FB032F5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42</xdr:row>
      <xdr:rowOff>12700</xdr:rowOff>
    </xdr:from>
    <xdr:to>
      <xdr:col>2</xdr:col>
      <xdr:colOff>1257300</xdr:colOff>
      <xdr:row>47</xdr:row>
      <xdr:rowOff>19050</xdr:rowOff>
    </xdr:to>
    <xdr:sp macro="" textlink="" fLocksText="0">
      <xdr:nvSpPr>
        <xdr:cNvPr id="3" name="2 CuadroTexto">
          <a:extLst>
            <a:ext uri="{FF2B5EF4-FFF2-40B4-BE49-F238E27FC236}">
              <a16:creationId xmlns:a16="http://schemas.microsoft.com/office/drawing/2014/main" id="{8EF2FE36-5442-4B63-979E-9E5667FF4139}"/>
            </a:ext>
          </a:extLst>
        </xdr:cNvPr>
        <xdr:cNvSpPr txBox="1"/>
      </xdr:nvSpPr>
      <xdr:spPr>
        <a:xfrm>
          <a:off x="19050" y="7947025"/>
          <a:ext cx="2695575" cy="911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2076450</xdr:colOff>
      <xdr:row>40</xdr:row>
      <xdr:rowOff>171450</xdr:rowOff>
    </xdr:from>
    <xdr:to>
      <xdr:col>5</xdr:col>
      <xdr:colOff>12700</xdr:colOff>
      <xdr:row>47</xdr:row>
      <xdr:rowOff>25400</xdr:rowOff>
    </xdr:to>
    <xdr:sp macro="" textlink="" fLocksText="0">
      <xdr:nvSpPr>
        <xdr:cNvPr id="4" name="3 CuadroTexto">
          <a:extLst>
            <a:ext uri="{FF2B5EF4-FFF2-40B4-BE49-F238E27FC236}">
              <a16:creationId xmlns:a16="http://schemas.microsoft.com/office/drawing/2014/main" id="{DA10148F-1135-4C17-8D15-710217D16421}"/>
            </a:ext>
          </a:extLst>
        </xdr:cNvPr>
        <xdr:cNvSpPr txBox="1"/>
      </xdr:nvSpPr>
      <xdr:spPr>
        <a:xfrm>
          <a:off x="3533775" y="7743825"/>
          <a:ext cx="3270250" cy="1120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673100</xdr:colOff>
      <xdr:row>49</xdr:row>
      <xdr:rowOff>171450</xdr:rowOff>
    </xdr:from>
    <xdr:to>
      <xdr:col>3</xdr:col>
      <xdr:colOff>0</xdr:colOff>
      <xdr:row>54</xdr:row>
      <xdr:rowOff>133350</xdr:rowOff>
    </xdr:to>
    <xdr:sp macro="" textlink="" fLocksText="0">
      <xdr:nvSpPr>
        <xdr:cNvPr id="5" name="4 CuadroTexto">
          <a:extLst>
            <a:ext uri="{FF2B5EF4-FFF2-40B4-BE49-F238E27FC236}">
              <a16:creationId xmlns:a16="http://schemas.microsoft.com/office/drawing/2014/main" id="{0D97DC72-8079-49E4-AA79-381488D8FCC6}"/>
            </a:ext>
          </a:extLst>
        </xdr:cNvPr>
        <xdr:cNvSpPr txBox="1"/>
      </xdr:nvSpPr>
      <xdr:spPr>
        <a:xfrm>
          <a:off x="2130425" y="9372600"/>
          <a:ext cx="3022600" cy="866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2444750</xdr:colOff>
      <xdr:row>34</xdr:row>
      <xdr:rowOff>101600</xdr:rowOff>
    </xdr:from>
    <xdr:to>
      <xdr:col>5</xdr:col>
      <xdr:colOff>0</xdr:colOff>
      <xdr:row>39</xdr:row>
      <xdr:rowOff>47625</xdr:rowOff>
    </xdr:to>
    <xdr:sp macro="" textlink="">
      <xdr:nvSpPr>
        <xdr:cNvPr id="6" name="5 CuadroTexto">
          <a:extLst>
            <a:ext uri="{FF2B5EF4-FFF2-40B4-BE49-F238E27FC236}">
              <a16:creationId xmlns:a16="http://schemas.microsoft.com/office/drawing/2014/main" id="{F23CB4C3-E1A4-4C87-9181-2ADA05008D3D}"/>
            </a:ext>
          </a:extLst>
        </xdr:cNvPr>
        <xdr:cNvSpPr txBox="1"/>
      </xdr:nvSpPr>
      <xdr:spPr>
        <a:xfrm>
          <a:off x="3902075" y="6588125"/>
          <a:ext cx="2889250" cy="85090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CO" sz="1100" b="1">
              <a:solidFill>
                <a:schemeClr val="dk1"/>
              </a:solidFill>
              <a:effectLst/>
              <a:latin typeface="+mn-lt"/>
              <a:ea typeface="+mn-ea"/>
              <a:cs typeface="+mn-cs"/>
            </a:rPr>
            <a:t>Si existe Producción</a:t>
          </a:r>
          <a:r>
            <a:rPr lang="es-CO" sz="1100" b="1" baseline="0">
              <a:solidFill>
                <a:schemeClr val="dk1"/>
              </a:solidFill>
              <a:effectLst/>
              <a:latin typeface="+mn-lt"/>
              <a:ea typeface="+mn-ea"/>
              <a:cs typeface="+mn-cs"/>
            </a:rPr>
            <a:t> durante el Período de Exploración o el Programa de Evaluación</a:t>
          </a:r>
          <a:r>
            <a:rPr lang="es-CO" sz="1100" b="0" baseline="0">
              <a:solidFill>
                <a:schemeClr val="dk1"/>
              </a:solidFill>
              <a:effectLst/>
              <a:latin typeface="+mn-lt"/>
              <a:ea typeface="+mn-ea"/>
              <a:cs typeface="+mn-cs"/>
            </a:rPr>
            <a:t>,</a:t>
          </a:r>
          <a:r>
            <a:rPr lang="es-CO" sz="1100" b="1" baseline="0">
              <a:solidFill>
                <a:schemeClr val="dk1"/>
              </a:solidFill>
              <a:effectLst/>
              <a:latin typeface="+mn-lt"/>
              <a:ea typeface="+mn-ea"/>
              <a:cs typeface="+mn-cs"/>
            </a:rPr>
            <a:t> se debe diligenciar también el Formulario Uso Subsuelo No. 4.</a:t>
          </a:r>
          <a:endParaRPr lang="en-US" sz="10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811530</xdr:colOff>
      <xdr:row>1</xdr:row>
      <xdr:rowOff>157480</xdr:rowOff>
    </xdr:to>
    <xdr:pic>
      <xdr:nvPicPr>
        <xdr:cNvPr id="2" name="1 Imagen">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52</xdr:row>
      <xdr:rowOff>12700</xdr:rowOff>
    </xdr:from>
    <xdr:to>
      <xdr:col>2</xdr:col>
      <xdr:colOff>1219200</xdr:colOff>
      <xdr:row>57</xdr:row>
      <xdr:rowOff>19050</xdr:rowOff>
    </xdr:to>
    <xdr:sp macro="" textlink="" fLocksText="0">
      <xdr:nvSpPr>
        <xdr:cNvPr id="3" name="2 CuadroTexto">
          <a:extLst>
            <a:ext uri="{FF2B5EF4-FFF2-40B4-BE49-F238E27FC236}">
              <a16:creationId xmlns:a16="http://schemas.microsoft.com/office/drawing/2014/main" id="{00000000-0008-0000-0400-000003000000}"/>
            </a:ext>
          </a:extLst>
        </xdr:cNvPr>
        <xdr:cNvSpPr txBox="1"/>
      </xdr:nvSpPr>
      <xdr:spPr>
        <a:xfrm>
          <a:off x="19050" y="9474200"/>
          <a:ext cx="24701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2635250</xdr:colOff>
      <xdr:row>52</xdr:row>
      <xdr:rowOff>6350</xdr:rowOff>
    </xdr:from>
    <xdr:to>
      <xdr:col>4</xdr:col>
      <xdr:colOff>1339850</xdr:colOff>
      <xdr:row>58</xdr:row>
      <xdr:rowOff>44450</xdr:rowOff>
    </xdr:to>
    <xdr:sp macro="" textlink="" fLocksText="0">
      <xdr:nvSpPr>
        <xdr:cNvPr id="4" name="3 CuadroTexto">
          <a:extLst>
            <a:ext uri="{FF2B5EF4-FFF2-40B4-BE49-F238E27FC236}">
              <a16:creationId xmlns:a16="http://schemas.microsoft.com/office/drawing/2014/main" id="{00000000-0008-0000-0400-000004000000}"/>
            </a:ext>
          </a:extLst>
        </xdr:cNvPr>
        <xdr:cNvSpPr txBox="1"/>
      </xdr:nvSpPr>
      <xdr:spPr>
        <a:xfrm>
          <a:off x="3905250" y="9467850"/>
          <a:ext cx="285115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1155700</xdr:colOff>
      <xdr:row>59</xdr:row>
      <xdr:rowOff>171450</xdr:rowOff>
    </xdr:from>
    <xdr:to>
      <xdr:col>2</xdr:col>
      <xdr:colOff>3632200</xdr:colOff>
      <xdr:row>64</xdr:row>
      <xdr:rowOff>0</xdr:rowOff>
    </xdr:to>
    <xdr:sp macro="" textlink="" fLocksText="0">
      <xdr:nvSpPr>
        <xdr:cNvPr id="5" name="4 CuadroTexto">
          <a:extLst>
            <a:ext uri="{FF2B5EF4-FFF2-40B4-BE49-F238E27FC236}">
              <a16:creationId xmlns:a16="http://schemas.microsoft.com/office/drawing/2014/main" id="{00000000-0008-0000-0400-000005000000}"/>
            </a:ext>
          </a:extLst>
        </xdr:cNvPr>
        <xdr:cNvSpPr txBox="1"/>
      </xdr:nvSpPr>
      <xdr:spPr>
        <a:xfrm>
          <a:off x="2425700" y="10922000"/>
          <a:ext cx="2476500" cy="74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2482850</xdr:colOff>
      <xdr:row>45</xdr:row>
      <xdr:rowOff>139700</xdr:rowOff>
    </xdr:from>
    <xdr:to>
      <xdr:col>5</xdr:col>
      <xdr:colOff>6350</xdr:colOff>
      <xdr:row>52</xdr:row>
      <xdr:rowOff>0</xdr:rowOff>
    </xdr:to>
    <xdr:sp macro="" textlink="">
      <xdr:nvSpPr>
        <xdr:cNvPr id="7" name="6 CuadroTexto">
          <a:extLst>
            <a:ext uri="{FF2B5EF4-FFF2-40B4-BE49-F238E27FC236}">
              <a16:creationId xmlns:a16="http://schemas.microsoft.com/office/drawing/2014/main" id="{00000000-0008-0000-0400-000007000000}"/>
            </a:ext>
          </a:extLst>
        </xdr:cNvPr>
        <xdr:cNvSpPr txBox="1"/>
      </xdr:nvSpPr>
      <xdr:spPr>
        <a:xfrm>
          <a:off x="3937000" y="9531350"/>
          <a:ext cx="3155950" cy="110490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just"/>
          <a:r>
            <a:rPr lang="es-CO" sz="1000" b="1">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p>
        <a:p>
          <a:pPr algn="just"/>
          <a:r>
            <a:rPr lang="es-CO" sz="1000" b="1">
              <a:latin typeface="Tahoma" panose="020B0604030504040204" pitchFamily="34" charset="0"/>
              <a:ea typeface="Tahoma" panose="020B0604030504040204" pitchFamily="34" charset="0"/>
              <a:cs typeface="Tahoma" panose="020B0604030504040204" pitchFamily="34" charset="0"/>
            </a:rPr>
            <a:t>Adicionalmente</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si existe Producción de Gas Natural</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se debe diligenciar también el Formulario Uso</a:t>
          </a:r>
          <a:r>
            <a:rPr lang="es-CO" sz="1000" b="1" baseline="0">
              <a:latin typeface="Tahoma" panose="020B0604030504040204" pitchFamily="34" charset="0"/>
              <a:ea typeface="Tahoma" panose="020B0604030504040204" pitchFamily="34" charset="0"/>
              <a:cs typeface="Tahoma" panose="020B0604030504040204" pitchFamily="34" charset="0"/>
            </a:rPr>
            <a:t> Subsuelo </a:t>
          </a:r>
          <a:r>
            <a:rPr lang="es-CO" sz="1000" b="1">
              <a:latin typeface="Tahoma" panose="020B0604030504040204" pitchFamily="34" charset="0"/>
              <a:ea typeface="Tahoma" panose="020B0604030504040204" pitchFamily="34" charset="0"/>
              <a:cs typeface="Tahoma" panose="020B0604030504040204" pitchFamily="34" charset="0"/>
            </a:rPr>
            <a:t>No. 5.</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811530</xdr:colOff>
      <xdr:row>1</xdr:row>
      <xdr:rowOff>157480</xdr:rowOff>
    </xdr:to>
    <xdr:pic>
      <xdr:nvPicPr>
        <xdr:cNvPr id="2" name="1 Imagen">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50</xdr:row>
      <xdr:rowOff>12700</xdr:rowOff>
    </xdr:from>
    <xdr:to>
      <xdr:col>2</xdr:col>
      <xdr:colOff>1219200</xdr:colOff>
      <xdr:row>55</xdr:row>
      <xdr:rowOff>19050</xdr:rowOff>
    </xdr:to>
    <xdr:sp macro="" textlink="" fLocksText="0">
      <xdr:nvSpPr>
        <xdr:cNvPr id="3" name="2 CuadroTexto">
          <a:extLst>
            <a:ext uri="{FF2B5EF4-FFF2-40B4-BE49-F238E27FC236}">
              <a16:creationId xmlns:a16="http://schemas.microsoft.com/office/drawing/2014/main" id="{00000000-0008-0000-0500-000003000000}"/>
            </a:ext>
          </a:extLst>
        </xdr:cNvPr>
        <xdr:cNvSpPr txBox="1"/>
      </xdr:nvSpPr>
      <xdr:spPr>
        <a:xfrm>
          <a:off x="19050" y="10547350"/>
          <a:ext cx="2667000" cy="911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2635250</xdr:colOff>
      <xdr:row>50</xdr:row>
      <xdr:rowOff>6350</xdr:rowOff>
    </xdr:from>
    <xdr:to>
      <xdr:col>4</xdr:col>
      <xdr:colOff>1339850</xdr:colOff>
      <xdr:row>56</xdr:row>
      <xdr:rowOff>44450</xdr:rowOff>
    </xdr:to>
    <xdr:sp macro="" textlink="" fLocksText="0">
      <xdr:nvSpPr>
        <xdr:cNvPr id="4" name="3 CuadroTexto">
          <a:extLst>
            <a:ext uri="{FF2B5EF4-FFF2-40B4-BE49-F238E27FC236}">
              <a16:creationId xmlns:a16="http://schemas.microsoft.com/office/drawing/2014/main" id="{00000000-0008-0000-0500-000004000000}"/>
            </a:ext>
          </a:extLst>
        </xdr:cNvPr>
        <xdr:cNvSpPr txBox="1"/>
      </xdr:nvSpPr>
      <xdr:spPr>
        <a:xfrm>
          <a:off x="4102100" y="10541000"/>
          <a:ext cx="2695575" cy="1123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1155700</xdr:colOff>
      <xdr:row>57</xdr:row>
      <xdr:rowOff>171450</xdr:rowOff>
    </xdr:from>
    <xdr:to>
      <xdr:col>2</xdr:col>
      <xdr:colOff>3632200</xdr:colOff>
      <xdr:row>62</xdr:row>
      <xdr:rowOff>0</xdr:rowOff>
    </xdr:to>
    <xdr:sp macro="" textlink="" fLocksText="0">
      <xdr:nvSpPr>
        <xdr:cNvPr id="5" name="4 CuadroTexto">
          <a:extLst>
            <a:ext uri="{FF2B5EF4-FFF2-40B4-BE49-F238E27FC236}">
              <a16:creationId xmlns:a16="http://schemas.microsoft.com/office/drawing/2014/main" id="{00000000-0008-0000-0500-000005000000}"/>
            </a:ext>
          </a:extLst>
        </xdr:cNvPr>
        <xdr:cNvSpPr txBox="1"/>
      </xdr:nvSpPr>
      <xdr:spPr>
        <a:xfrm>
          <a:off x="2622550" y="11972925"/>
          <a:ext cx="2476500"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2533650</xdr:colOff>
      <xdr:row>43</xdr:row>
      <xdr:rowOff>101600</xdr:rowOff>
    </xdr:from>
    <xdr:to>
      <xdr:col>5</xdr:col>
      <xdr:colOff>31750</xdr:colOff>
      <xdr:row>49</xdr:row>
      <xdr:rowOff>146050</xdr:rowOff>
    </xdr:to>
    <xdr:sp macro="" textlink="">
      <xdr:nvSpPr>
        <xdr:cNvPr id="6" name="5 CuadroTexto">
          <a:extLst>
            <a:ext uri="{FF2B5EF4-FFF2-40B4-BE49-F238E27FC236}">
              <a16:creationId xmlns:a16="http://schemas.microsoft.com/office/drawing/2014/main" id="{00000000-0008-0000-0500-000006000000}"/>
            </a:ext>
          </a:extLst>
        </xdr:cNvPr>
        <xdr:cNvSpPr txBox="1"/>
      </xdr:nvSpPr>
      <xdr:spPr>
        <a:xfrm>
          <a:off x="3987800" y="9112250"/>
          <a:ext cx="3098800" cy="11112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kumimoji="0" lang="es-CO"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t>
          </a: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p>
        <a:p>
          <a:pPr algn="just"/>
          <a:r>
            <a:rPr lang="es-CO" sz="1000" b="1">
              <a:latin typeface="Tahoma" panose="020B0604030504040204" pitchFamily="34" charset="0"/>
              <a:ea typeface="Tahoma" panose="020B0604030504040204" pitchFamily="34" charset="0"/>
              <a:cs typeface="Tahoma" panose="020B0604030504040204" pitchFamily="34" charset="0"/>
            </a:rPr>
            <a:t>Adicionalmente</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si existe Producción de Hidrocarburos Líquidos se debe diligenciar también el Formulario Uso</a:t>
          </a:r>
          <a:r>
            <a:rPr lang="es-CO" sz="1000" b="1" baseline="0">
              <a:latin typeface="Tahoma" panose="020B0604030504040204" pitchFamily="34" charset="0"/>
              <a:ea typeface="Tahoma" panose="020B0604030504040204" pitchFamily="34" charset="0"/>
              <a:cs typeface="Tahoma" panose="020B0604030504040204" pitchFamily="34" charset="0"/>
            </a:rPr>
            <a:t> Subsuelo </a:t>
          </a:r>
          <a:r>
            <a:rPr lang="es-CO" sz="1000" b="1">
              <a:latin typeface="Tahoma" panose="020B0604030504040204" pitchFamily="34" charset="0"/>
              <a:ea typeface="Tahoma" panose="020B0604030504040204" pitchFamily="34" charset="0"/>
              <a:cs typeface="Tahoma" panose="020B0604030504040204" pitchFamily="34" charset="0"/>
            </a:rPr>
            <a:t>No 4.</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37</xdr:row>
      <xdr:rowOff>12700</xdr:rowOff>
    </xdr:from>
    <xdr:to>
      <xdr:col>2</xdr:col>
      <xdr:colOff>1479550</xdr:colOff>
      <xdr:row>42</xdr:row>
      <xdr:rowOff>19050</xdr:rowOff>
    </xdr:to>
    <xdr:sp macro="" textlink="" fLocksText="0">
      <xdr:nvSpPr>
        <xdr:cNvPr id="3" name="2 CuadroTexto">
          <a:extLst>
            <a:ext uri="{FF2B5EF4-FFF2-40B4-BE49-F238E27FC236}">
              <a16:creationId xmlns:a16="http://schemas.microsoft.com/office/drawing/2014/main" id="{00000000-0008-0000-0600-000003000000}"/>
            </a:ext>
          </a:extLst>
        </xdr:cNvPr>
        <xdr:cNvSpPr txBox="1"/>
      </xdr:nvSpPr>
      <xdr:spPr>
        <a:xfrm>
          <a:off x="19050" y="8534400"/>
          <a:ext cx="29400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2374900</xdr:colOff>
      <xdr:row>36</xdr:row>
      <xdr:rowOff>171450</xdr:rowOff>
    </xdr:from>
    <xdr:to>
      <xdr:col>5</xdr:col>
      <xdr:colOff>12700</xdr:colOff>
      <xdr:row>43</xdr:row>
      <xdr:rowOff>35560</xdr:rowOff>
    </xdr:to>
    <xdr:sp macro="" textlink="" fLocksText="0">
      <xdr:nvSpPr>
        <xdr:cNvPr id="4" name="3 CuadroTexto">
          <a:extLst>
            <a:ext uri="{FF2B5EF4-FFF2-40B4-BE49-F238E27FC236}">
              <a16:creationId xmlns:a16="http://schemas.microsoft.com/office/drawing/2014/main" id="{00000000-0008-0000-0600-000004000000}"/>
            </a:ext>
          </a:extLst>
        </xdr:cNvPr>
        <xdr:cNvSpPr txBox="1"/>
      </xdr:nvSpPr>
      <xdr:spPr>
        <a:xfrm>
          <a:off x="3853180" y="8507730"/>
          <a:ext cx="3103880" cy="11087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673100</xdr:colOff>
      <xdr:row>44</xdr:row>
      <xdr:rowOff>171450</xdr:rowOff>
    </xdr:from>
    <xdr:to>
      <xdr:col>2</xdr:col>
      <xdr:colOff>3505200</xdr:colOff>
      <xdr:row>49</xdr:row>
      <xdr:rowOff>0</xdr:rowOff>
    </xdr:to>
    <xdr:sp macro="" textlink="" fLocksText="0">
      <xdr:nvSpPr>
        <xdr:cNvPr id="5" name="4 CuadroTexto">
          <a:extLst>
            <a:ext uri="{FF2B5EF4-FFF2-40B4-BE49-F238E27FC236}">
              <a16:creationId xmlns:a16="http://schemas.microsoft.com/office/drawing/2014/main" id="{00000000-0008-0000-0600-000005000000}"/>
            </a:ext>
          </a:extLst>
        </xdr:cNvPr>
        <xdr:cNvSpPr txBox="1"/>
      </xdr:nvSpPr>
      <xdr:spPr>
        <a:xfrm>
          <a:off x="2152650" y="9982200"/>
          <a:ext cx="2832100" cy="74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2705100</xdr:colOff>
      <xdr:row>31</xdr:row>
      <xdr:rowOff>19050</xdr:rowOff>
    </xdr:from>
    <xdr:to>
      <xdr:col>5</xdr:col>
      <xdr:colOff>6350</xdr:colOff>
      <xdr:row>34</xdr:row>
      <xdr:rowOff>38100</xdr:rowOff>
    </xdr:to>
    <xdr:sp macro="" textlink="">
      <xdr:nvSpPr>
        <xdr:cNvPr id="6" name="5 CuadroTexto">
          <a:extLst>
            <a:ext uri="{FF2B5EF4-FFF2-40B4-BE49-F238E27FC236}">
              <a16:creationId xmlns:a16="http://schemas.microsoft.com/office/drawing/2014/main" id="{00000000-0008-0000-0600-000006000000}"/>
            </a:ext>
          </a:extLst>
        </xdr:cNvPr>
        <xdr:cNvSpPr txBox="1"/>
      </xdr:nvSpPr>
      <xdr:spPr>
        <a:xfrm>
          <a:off x="4184650" y="7372350"/>
          <a:ext cx="2774950" cy="57150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just" defTabSz="914400" eaLnBrk="1" fontAlgn="auto" latinLnBrk="0" hangingPunct="1">
            <a:lnSpc>
              <a:spcPct val="100000"/>
            </a:lnSpc>
            <a:spcBef>
              <a:spcPts val="0"/>
            </a:spcBef>
            <a:spcAft>
              <a:spcPts val="0"/>
            </a:spcAft>
            <a:buClrTx/>
            <a:buSzTx/>
            <a:buFontTx/>
            <a:buNone/>
            <a:tabLst/>
            <a:defRPr/>
          </a:pP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Si existe Producción</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durante el Período de Exploración</a:t>
          </a:r>
          <a:r>
            <a:rPr lang="es-CO" sz="10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se debe diligenciar también el Formulario Aportes No. 2.</a:t>
          </a:r>
          <a:endParaRPr lang="es-CO" sz="1000">
            <a:effectLst/>
            <a:latin typeface="Tahoma" panose="020B0604030504040204" pitchFamily="34" charset="0"/>
            <a:ea typeface="Tahoma" panose="020B0604030504040204" pitchFamily="34" charset="0"/>
            <a:cs typeface="Tahoma" panose="020B0604030504040204" pitchFamily="34" charset="0"/>
          </a:endParaRPr>
        </a:p>
        <a:p>
          <a:endParaRPr lang="es-CO"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39</xdr:row>
      <xdr:rowOff>12700</xdr:rowOff>
    </xdr:from>
    <xdr:to>
      <xdr:col>2</xdr:col>
      <xdr:colOff>1746250</xdr:colOff>
      <xdr:row>44</xdr:row>
      <xdr:rowOff>19050</xdr:rowOff>
    </xdr:to>
    <xdr:sp macro="" textlink="" fLocksText="0">
      <xdr:nvSpPr>
        <xdr:cNvPr id="3" name="2 CuadroTexto">
          <a:extLst>
            <a:ext uri="{FF2B5EF4-FFF2-40B4-BE49-F238E27FC236}">
              <a16:creationId xmlns:a16="http://schemas.microsoft.com/office/drawing/2014/main" id="{00000000-0008-0000-0700-000003000000}"/>
            </a:ext>
          </a:extLst>
        </xdr:cNvPr>
        <xdr:cNvSpPr txBox="1"/>
      </xdr:nvSpPr>
      <xdr:spPr>
        <a:xfrm>
          <a:off x="19050" y="7435850"/>
          <a:ext cx="29019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2730500</xdr:colOff>
      <xdr:row>38</xdr:row>
      <xdr:rowOff>177800</xdr:rowOff>
    </xdr:from>
    <xdr:to>
      <xdr:col>4</xdr:col>
      <xdr:colOff>1333500</xdr:colOff>
      <xdr:row>45</xdr:row>
      <xdr:rowOff>31750</xdr:rowOff>
    </xdr:to>
    <xdr:sp macro="" textlink="" fLocksText="0">
      <xdr:nvSpPr>
        <xdr:cNvPr id="4" name="3 CuadroTexto">
          <a:extLst>
            <a:ext uri="{FF2B5EF4-FFF2-40B4-BE49-F238E27FC236}">
              <a16:creationId xmlns:a16="http://schemas.microsoft.com/office/drawing/2014/main" id="{00000000-0008-0000-0700-000004000000}"/>
            </a:ext>
          </a:extLst>
        </xdr:cNvPr>
        <xdr:cNvSpPr txBox="1"/>
      </xdr:nvSpPr>
      <xdr:spPr>
        <a:xfrm>
          <a:off x="4191000" y="8756650"/>
          <a:ext cx="26416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1130300</xdr:colOff>
      <xdr:row>46</xdr:row>
      <xdr:rowOff>171450</xdr:rowOff>
    </xdr:from>
    <xdr:to>
      <xdr:col>2</xdr:col>
      <xdr:colOff>3632200</xdr:colOff>
      <xdr:row>51</xdr:row>
      <xdr:rowOff>0</xdr:rowOff>
    </xdr:to>
    <xdr:sp macro="" textlink="" fLocksText="0">
      <xdr:nvSpPr>
        <xdr:cNvPr id="5" name="4 CuadroTexto">
          <a:extLst>
            <a:ext uri="{FF2B5EF4-FFF2-40B4-BE49-F238E27FC236}">
              <a16:creationId xmlns:a16="http://schemas.microsoft.com/office/drawing/2014/main" id="{00000000-0008-0000-0700-000005000000}"/>
            </a:ext>
          </a:extLst>
        </xdr:cNvPr>
        <xdr:cNvSpPr txBox="1"/>
      </xdr:nvSpPr>
      <xdr:spPr>
        <a:xfrm>
          <a:off x="2305050" y="8883650"/>
          <a:ext cx="2501900" cy="74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54</xdr:row>
      <xdr:rowOff>12700</xdr:rowOff>
    </xdr:from>
    <xdr:to>
      <xdr:col>2</xdr:col>
      <xdr:colOff>1352550</xdr:colOff>
      <xdr:row>59</xdr:row>
      <xdr:rowOff>19050</xdr:rowOff>
    </xdr:to>
    <xdr:sp macro="" textlink="" fLocksText="0">
      <xdr:nvSpPr>
        <xdr:cNvPr id="3" name="2 CuadroTexto">
          <a:extLst>
            <a:ext uri="{FF2B5EF4-FFF2-40B4-BE49-F238E27FC236}">
              <a16:creationId xmlns:a16="http://schemas.microsoft.com/office/drawing/2014/main" id="{00000000-0008-0000-0800-000003000000}"/>
            </a:ext>
          </a:extLst>
        </xdr:cNvPr>
        <xdr:cNvSpPr txBox="1"/>
      </xdr:nvSpPr>
      <xdr:spPr>
        <a:xfrm>
          <a:off x="19050" y="12420600"/>
          <a:ext cx="28130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3352800</xdr:colOff>
      <xdr:row>54</xdr:row>
      <xdr:rowOff>12700</xdr:rowOff>
    </xdr:from>
    <xdr:to>
      <xdr:col>5</xdr:col>
      <xdr:colOff>0</xdr:colOff>
      <xdr:row>61</xdr:row>
      <xdr:rowOff>50800</xdr:rowOff>
    </xdr:to>
    <xdr:sp macro="" textlink="" fLocksText="0">
      <xdr:nvSpPr>
        <xdr:cNvPr id="4" name="3 CuadroTexto">
          <a:extLst>
            <a:ext uri="{FF2B5EF4-FFF2-40B4-BE49-F238E27FC236}">
              <a16:creationId xmlns:a16="http://schemas.microsoft.com/office/drawing/2014/main" id="{00000000-0008-0000-0800-000004000000}"/>
            </a:ext>
          </a:extLst>
        </xdr:cNvPr>
        <xdr:cNvSpPr txBox="1"/>
      </xdr:nvSpPr>
      <xdr:spPr>
        <a:xfrm>
          <a:off x="4832350" y="10388600"/>
          <a:ext cx="2863850" cy="1327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939800</xdr:colOff>
      <xdr:row>61</xdr:row>
      <xdr:rowOff>120650</xdr:rowOff>
    </xdr:from>
    <xdr:to>
      <xdr:col>2</xdr:col>
      <xdr:colOff>3594100</xdr:colOff>
      <xdr:row>65</xdr:row>
      <xdr:rowOff>146050</xdr:rowOff>
    </xdr:to>
    <xdr:sp macro="" textlink="" fLocksText="0">
      <xdr:nvSpPr>
        <xdr:cNvPr id="5" name="4 CuadroTexto">
          <a:extLst>
            <a:ext uri="{FF2B5EF4-FFF2-40B4-BE49-F238E27FC236}">
              <a16:creationId xmlns:a16="http://schemas.microsoft.com/office/drawing/2014/main" id="{00000000-0008-0000-0800-000005000000}"/>
            </a:ext>
          </a:extLst>
        </xdr:cNvPr>
        <xdr:cNvSpPr txBox="1"/>
      </xdr:nvSpPr>
      <xdr:spPr>
        <a:xfrm>
          <a:off x="2419350" y="12192000"/>
          <a:ext cx="2654300"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2667000</xdr:colOff>
      <xdr:row>48</xdr:row>
      <xdr:rowOff>88900</xdr:rowOff>
    </xdr:from>
    <xdr:to>
      <xdr:col>5</xdr:col>
      <xdr:colOff>0</xdr:colOff>
      <xdr:row>53</xdr:row>
      <xdr:rowOff>88900</xdr:rowOff>
    </xdr:to>
    <xdr:sp macro="" textlink="">
      <xdr:nvSpPr>
        <xdr:cNvPr id="6" name="5 CuadroTexto">
          <a:extLst>
            <a:ext uri="{FF2B5EF4-FFF2-40B4-BE49-F238E27FC236}">
              <a16:creationId xmlns:a16="http://schemas.microsoft.com/office/drawing/2014/main" id="{00000000-0008-0000-0800-000006000000}"/>
            </a:ext>
          </a:extLst>
        </xdr:cNvPr>
        <xdr:cNvSpPr txBox="1"/>
      </xdr:nvSpPr>
      <xdr:spPr>
        <a:xfrm>
          <a:off x="4146550" y="10217150"/>
          <a:ext cx="3911600" cy="9207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kumimoji="0" lang="es-CO"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t>
          </a: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se debe tramitar uno de estos formularos para cada Campo.</a:t>
          </a:r>
          <a:endParaRPr lang="es-CO" sz="1000" b="1">
            <a:latin typeface="Tahoma" panose="020B0604030504040204" pitchFamily="34" charset="0"/>
            <a:ea typeface="Tahoma" panose="020B0604030504040204" pitchFamily="34" charset="0"/>
            <a:cs typeface="Tahoma" panose="020B0604030504040204" pitchFamily="34" charset="0"/>
          </a:endParaRPr>
        </a:p>
        <a:p>
          <a:pPr algn="just"/>
          <a:r>
            <a:rPr lang="es-CO" sz="1000" b="1">
              <a:latin typeface="Tahoma" panose="020B0604030504040204" pitchFamily="34" charset="0"/>
              <a:ea typeface="Tahoma" panose="020B0604030504040204" pitchFamily="34" charset="0"/>
              <a:cs typeface="Tahoma" panose="020B0604030504040204" pitchFamily="34" charset="0"/>
            </a:rPr>
            <a:t>Si</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adicionalmente, existe Producción de Gas Natural</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se debe diligenciar también el Formulario Participación Producción</a:t>
          </a:r>
          <a:r>
            <a:rPr lang="es-CO" sz="1000" b="1" baseline="0">
              <a:latin typeface="Tahoma" panose="020B0604030504040204" pitchFamily="34" charset="0"/>
              <a:ea typeface="Tahoma" panose="020B0604030504040204" pitchFamily="34" charset="0"/>
              <a:cs typeface="Tahoma" panose="020B0604030504040204" pitchFamily="34" charset="0"/>
            </a:rPr>
            <a:t> No. </a:t>
          </a:r>
          <a:r>
            <a:rPr lang="es-CO" sz="1000" b="1">
              <a:latin typeface="Tahoma" panose="020B0604030504040204" pitchFamily="34" charset="0"/>
              <a:ea typeface="Tahoma" panose="020B0604030504040204" pitchFamily="34" charset="0"/>
              <a:cs typeface="Tahoma" panose="020B0604030504040204" pitchFamily="34" charset="0"/>
            </a:rPr>
            <a:t>2.</a:t>
          </a:r>
        </a:p>
      </xdr:txBody>
    </xdr:sp>
    <xdr:clientData/>
  </xdr:twoCellAnchor>
</xdr:wsDr>
</file>

<file path=xl/persons/person.xml><?xml version="1.0" encoding="utf-8"?>
<personList xmlns="http://schemas.microsoft.com/office/spreadsheetml/2018/threadedcomments" xmlns:x="http://schemas.openxmlformats.org/spreadsheetml/2006/main">
  <person displayName="Camilo Andres Jimenez Martinez" id="{97604DC6-B97A-469A-AFDE-CBFF1B92F6A5}" userId="S::camilo.jimenez@anh.gov.co::97786a45-b116-45f8-9c0d-3bbc0106480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1" dT="2021-04-21T23:31:09.93" personId="{97604DC6-B97A-469A-AFDE-CBFF1B92F6A5}" id="{602BF4EF-D8A2-4EE6-97AF-F4DD821D05E9}">
    <text>Se deben incluir los permisos de quema?</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C5E5D-5B07-4EA5-91F5-62AA68F3290F}">
  <dimension ref="A1:B15"/>
  <sheetViews>
    <sheetView workbookViewId="0">
      <selection activeCell="A2" sqref="A2"/>
    </sheetView>
  </sheetViews>
  <sheetFormatPr baseColWidth="10" defaultColWidth="11" defaultRowHeight="14.25" x14ac:dyDescent="0.2"/>
  <cols>
    <col min="1" max="1" width="39.875" bestFit="1" customWidth="1"/>
  </cols>
  <sheetData>
    <row r="1" spans="1:2" x14ac:dyDescent="0.2">
      <c r="A1" s="175" t="s">
        <v>0</v>
      </c>
      <c r="B1" t="s">
        <v>1</v>
      </c>
    </row>
    <row r="2" spans="1:2" x14ac:dyDescent="0.2">
      <c r="A2" s="176" t="s">
        <v>2</v>
      </c>
    </row>
    <row r="3" spans="1:2" x14ac:dyDescent="0.2">
      <c r="A3" s="176" t="s">
        <v>3</v>
      </c>
    </row>
    <row r="4" spans="1:2" x14ac:dyDescent="0.2">
      <c r="A4" s="176" t="s">
        <v>4</v>
      </c>
    </row>
    <row r="5" spans="1:2" x14ac:dyDescent="0.2">
      <c r="A5" s="176" t="s">
        <v>5</v>
      </c>
    </row>
    <row r="6" spans="1:2" x14ac:dyDescent="0.2">
      <c r="A6" s="176" t="s">
        <v>6</v>
      </c>
    </row>
    <row r="7" spans="1:2" x14ac:dyDescent="0.2">
      <c r="A7" s="176" t="s">
        <v>746</v>
      </c>
    </row>
    <row r="8" spans="1:2" x14ac:dyDescent="0.2">
      <c r="A8" s="176" t="s">
        <v>7</v>
      </c>
    </row>
    <row r="9" spans="1:2" x14ac:dyDescent="0.2">
      <c r="A9" s="176" t="s">
        <v>8</v>
      </c>
    </row>
    <row r="10" spans="1:2" x14ac:dyDescent="0.2">
      <c r="A10" s="176" t="s">
        <v>9</v>
      </c>
    </row>
    <row r="11" spans="1:2" x14ac:dyDescent="0.2">
      <c r="A11" s="176" t="s">
        <v>10</v>
      </c>
    </row>
    <row r="12" spans="1:2" x14ac:dyDescent="0.2">
      <c r="A12" s="176" t="s">
        <v>11</v>
      </c>
    </row>
    <row r="13" spans="1:2" x14ac:dyDescent="0.2">
      <c r="A13" s="176" t="s">
        <v>12</v>
      </c>
    </row>
    <row r="14" spans="1:2" x14ac:dyDescent="0.2">
      <c r="A14" s="176" t="s">
        <v>13</v>
      </c>
    </row>
    <row r="15" spans="1:2" x14ac:dyDescent="0.2">
      <c r="A15" s="176" t="s">
        <v>14</v>
      </c>
    </row>
  </sheetData>
  <hyperlinks>
    <hyperlink ref="A2" location="'TEA - US'!A1" display="Formulario Uso Subsuelo No. 1" xr:uid="{5F53D901-DCE7-4266-B53C-F84992CDDCD5}"/>
    <hyperlink ref="A3" location="'E&amp;P-YRG-E-US'!A1" display="Formulario Uso Subsuelo No. 2" xr:uid="{C28E8A86-2B9F-4C13-A3DC-6CDD29EA3ECD}"/>
    <hyperlink ref="A4" location="'E&amp;P-YT-E-US'!A1" display="Formulario Uso Subsuelo No. 3" xr:uid="{CEE29B77-6B84-40C2-971D-D5A6D917E3DC}"/>
    <hyperlink ref="A5" location="'E&amp;P-ronda 2021'!A1" display="Formulario Uso Subsuelo No. 4 " xr:uid="{D8EB9B80-643C-4905-85F7-22DD170AC32F}"/>
    <hyperlink ref="A6" location="'E&amp;P-P-HL-US'!A1" display="Formulario Uso Subsuelo No. 5" xr:uid="{E0CC3F66-6444-4265-84A7-F47AFAF1CDD8}"/>
    <hyperlink ref="A8" location="'E&amp;P-E-FTT'!A1" display="Formulario Aportes No. 1" xr:uid="{E7B804C0-011A-4C0B-84F1-2257D8DBB98A}"/>
    <hyperlink ref="A9" location="'E&amp;P-P-FTT'!A1" display="Formulario Aportes No. 2" xr:uid="{AC22E960-8BAC-4339-AD15-5E7435B36414}"/>
    <hyperlink ref="A10" location="'E&amp;P-P-HL-PP%'!A1" display="Formulario Participación Producción No. 1" xr:uid="{8268660B-7E53-4520-B9D3-11268B8BB4F3}"/>
    <hyperlink ref="A11" location="'E&amp;P-P-GN-PP%'!A1" display="Formulario Participación Producción No. 2" xr:uid="{059BB62F-8EFA-46B4-8FCC-62E76DCC2025}"/>
    <hyperlink ref="A12" location="'E&amp;P-YCont. o CA&lt;300m-HL-PA'!A1" display="Formulario Precios Altos No. 1" xr:uid="{EAC13E3A-AF77-4ADB-A1E4-16576338F2DA}"/>
    <hyperlink ref="A13" location="'E&amp;P-YCA-HL-PA'!A1" display="Formulario Precios Altos No. 2" xr:uid="{0AC0A424-E5D4-477C-9A5B-C8FFF08962C9}"/>
    <hyperlink ref="A14" location="'E&amp;P-GNE-PA'!A1" display="Formulario Precios Altos No. 3" xr:uid="{03E9125D-9E6F-4ECB-9488-2100F6DD60DE}"/>
    <hyperlink ref="A15" location="'Recibo de pago'!A1" display="Recibo oficial de pago de Derechos Económicos" xr:uid="{3DDC8A3C-273C-4A8F-A3B3-3996A17A65E3}"/>
    <hyperlink ref="A7" location="'E&amp;P-P-GN-US'!A1" display="Formulario Uso Subsuelo No. 6" xr:uid="{F18E1ABD-23D4-4E04-985C-108B101DCBE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J89"/>
  <sheetViews>
    <sheetView zoomScale="120" zoomScaleNormal="120" zoomScalePageLayoutView="150" workbookViewId="0">
      <selection activeCell="A3" sqref="A3:E3"/>
    </sheetView>
  </sheetViews>
  <sheetFormatPr baseColWidth="10" defaultColWidth="11" defaultRowHeight="14.25" x14ac:dyDescent="0.2"/>
  <cols>
    <col min="1" max="1" width="4" customWidth="1"/>
    <col min="2" max="2" width="15.375" customWidth="1"/>
    <col min="3" max="3" width="64.375" customWidth="1"/>
    <col min="4" max="4" width="3.875" customWidth="1"/>
    <col min="5" max="5" width="18" customWidth="1"/>
    <col min="6" max="6" width="10.875" customWidth="1"/>
    <col min="7" max="7" width="18.5" hidden="1" customWidth="1"/>
    <col min="8" max="8" width="12.875" hidden="1" customWidth="1"/>
  </cols>
  <sheetData>
    <row r="3" spans="1:8" ht="18" x14ac:dyDescent="0.25">
      <c r="A3" s="198" t="s">
        <v>751</v>
      </c>
      <c r="B3" s="198"/>
      <c r="C3" s="198"/>
      <c r="D3" s="198"/>
      <c r="E3" s="198"/>
      <c r="F3" s="5"/>
      <c r="G3" s="5"/>
      <c r="H3" s="5"/>
    </row>
    <row r="4" spans="1:8" ht="18" x14ac:dyDescent="0.25">
      <c r="A4" s="156"/>
      <c r="B4" s="156"/>
      <c r="C4" s="156" t="s">
        <v>9</v>
      </c>
      <c r="D4" s="156"/>
      <c r="E4" s="156"/>
      <c r="F4" s="5"/>
      <c r="G4" s="5"/>
      <c r="H4" s="5"/>
    </row>
    <row r="5" spans="1:8" ht="18" x14ac:dyDescent="0.25">
      <c r="A5" s="196" t="s">
        <v>750</v>
      </c>
      <c r="B5" s="197"/>
      <c r="C5" s="197"/>
      <c r="D5" s="197"/>
      <c r="E5" s="197"/>
      <c r="F5" s="5"/>
      <c r="G5" s="5"/>
      <c r="H5" s="5"/>
    </row>
    <row r="6" spans="1:8" ht="9" customHeight="1" x14ac:dyDescent="0.2">
      <c r="A6" s="35"/>
      <c r="B6" s="35"/>
      <c r="C6" s="35"/>
      <c r="D6" s="35"/>
      <c r="E6" s="35"/>
    </row>
    <row r="7" spans="1:8" ht="15" customHeight="1" x14ac:dyDescent="0.25">
      <c r="A7" s="197" t="s">
        <v>42</v>
      </c>
      <c r="B7" s="197"/>
      <c r="C7" s="197"/>
      <c r="D7" s="197"/>
      <c r="E7" s="197"/>
      <c r="F7" s="5"/>
      <c r="G7" s="5"/>
      <c r="H7" s="5"/>
    </row>
    <row r="8" spans="1:8" ht="15" customHeight="1" x14ac:dyDescent="0.25">
      <c r="A8" s="197" t="s">
        <v>57</v>
      </c>
      <c r="B8" s="197"/>
      <c r="C8" s="197"/>
      <c r="D8" s="197"/>
      <c r="E8" s="197"/>
      <c r="F8" s="5"/>
      <c r="G8" s="5"/>
      <c r="H8" s="5"/>
    </row>
    <row r="9" spans="1:8" ht="12" customHeight="1" x14ac:dyDescent="0.25">
      <c r="A9" s="156"/>
      <c r="B9" s="156"/>
      <c r="C9" s="156"/>
      <c r="D9" s="156"/>
      <c r="E9" s="156"/>
      <c r="F9" s="5"/>
      <c r="G9" s="5"/>
      <c r="H9" s="5"/>
    </row>
    <row r="10" spans="1:8" ht="18" customHeight="1" x14ac:dyDescent="0.25">
      <c r="A10" s="204" t="s">
        <v>104</v>
      </c>
      <c r="B10" s="204"/>
      <c r="C10" s="204"/>
      <c r="D10" s="204"/>
      <c r="E10" s="204"/>
      <c r="F10" s="5"/>
      <c r="G10" s="5"/>
      <c r="H10" s="5"/>
    </row>
    <row r="11" spans="1:8" ht="11.25" customHeight="1" x14ac:dyDescent="0.2">
      <c r="A11" s="36"/>
      <c r="B11" s="36"/>
      <c r="C11" s="36"/>
      <c r="D11" s="36"/>
      <c r="E11" s="36"/>
    </row>
    <row r="12" spans="1:8" ht="15" customHeight="1" x14ac:dyDescent="0.2">
      <c r="A12" s="204" t="s">
        <v>105</v>
      </c>
      <c r="B12" s="204"/>
      <c r="C12" s="204"/>
      <c r="D12" s="204"/>
      <c r="E12" s="204"/>
    </row>
    <row r="13" spans="1:8" ht="15" x14ac:dyDescent="0.2">
      <c r="A13" s="156"/>
      <c r="B13" s="156"/>
      <c r="C13" s="156"/>
      <c r="D13" s="156"/>
      <c r="E13" s="156"/>
    </row>
    <row r="14" spans="1:8" x14ac:dyDescent="0.2">
      <c r="A14" s="227" t="s">
        <v>50</v>
      </c>
      <c r="B14" s="228"/>
      <c r="C14" s="229"/>
      <c r="D14" s="230"/>
      <c r="E14" s="231"/>
      <c r="G14" s="232" t="s">
        <v>106</v>
      </c>
      <c r="H14" s="222" t="s">
        <v>107</v>
      </c>
    </row>
    <row r="15" spans="1:8" x14ac:dyDescent="0.2">
      <c r="A15" s="59" t="s">
        <v>19</v>
      </c>
      <c r="B15" s="59"/>
      <c r="C15" s="59"/>
      <c r="D15" s="7"/>
      <c r="E15" s="40"/>
      <c r="G15" s="233"/>
      <c r="H15" s="223"/>
    </row>
    <row r="16" spans="1:8" x14ac:dyDescent="0.2">
      <c r="A16" s="59" t="s">
        <v>52</v>
      </c>
      <c r="B16" s="59"/>
      <c r="C16" s="59"/>
      <c r="D16" s="7"/>
      <c r="E16" s="52"/>
      <c r="G16" s="159" t="s">
        <v>108</v>
      </c>
      <c r="H16" s="224"/>
    </row>
    <row r="17" spans="1:8" x14ac:dyDescent="0.2">
      <c r="A17" s="59" t="s">
        <v>62</v>
      </c>
      <c r="B17" s="59"/>
      <c r="C17" s="59"/>
      <c r="D17" s="7"/>
      <c r="E17" s="39"/>
      <c r="G17" s="91">
        <v>0</v>
      </c>
      <c r="H17" s="17">
        <v>0.77</v>
      </c>
    </row>
    <row r="18" spans="1:8" x14ac:dyDescent="0.2">
      <c r="A18" s="59" t="s">
        <v>63</v>
      </c>
      <c r="B18" s="59"/>
      <c r="C18" s="59"/>
      <c r="D18" s="7"/>
      <c r="E18" s="39"/>
      <c r="G18" s="91">
        <v>30</v>
      </c>
      <c r="H18" s="17">
        <v>0.84</v>
      </c>
    </row>
    <row r="19" spans="1:8" x14ac:dyDescent="0.2">
      <c r="A19" s="60" t="s">
        <v>109</v>
      </c>
      <c r="B19" s="59"/>
      <c r="C19" s="59" t="s">
        <v>110</v>
      </c>
      <c r="D19" s="7"/>
      <c r="E19" s="167"/>
      <c r="G19" s="91">
        <v>35</v>
      </c>
      <c r="H19" s="17">
        <v>0.89</v>
      </c>
    </row>
    <row r="20" spans="1:8" x14ac:dyDescent="0.2">
      <c r="A20" s="59"/>
      <c r="B20" s="59"/>
      <c r="C20" s="59" t="s">
        <v>65</v>
      </c>
      <c r="D20" s="7"/>
      <c r="E20" s="165"/>
      <c r="G20" s="91"/>
      <c r="H20" s="17"/>
    </row>
    <row r="21" spans="1:8" x14ac:dyDescent="0.2">
      <c r="A21" s="59" t="s">
        <v>66</v>
      </c>
      <c r="B21" s="59"/>
      <c r="C21" s="59"/>
      <c r="D21" s="12" t="s">
        <v>23</v>
      </c>
      <c r="E21" s="42"/>
      <c r="G21" s="91">
        <v>45</v>
      </c>
      <c r="H21" s="18">
        <v>1</v>
      </c>
    </row>
    <row r="22" spans="1:8" x14ac:dyDescent="0.2">
      <c r="A22" s="59" t="s">
        <v>67</v>
      </c>
      <c r="B22" s="59"/>
      <c r="C22" s="59"/>
      <c r="D22" s="12" t="s">
        <v>29</v>
      </c>
      <c r="E22" s="43"/>
      <c r="G22" s="91">
        <v>50</v>
      </c>
      <c r="H22" s="18">
        <v>1</v>
      </c>
    </row>
    <row r="23" spans="1:8" x14ac:dyDescent="0.2">
      <c r="A23" s="60" t="s">
        <v>111</v>
      </c>
      <c r="B23" s="59"/>
      <c r="C23" s="59"/>
      <c r="D23" s="12"/>
      <c r="E23" s="44">
        <f>E21*E22</f>
        <v>0</v>
      </c>
      <c r="G23" s="91">
        <v>55</v>
      </c>
      <c r="H23" s="17">
        <v>1.01</v>
      </c>
    </row>
    <row r="24" spans="1:8" x14ac:dyDescent="0.2">
      <c r="A24" s="60" t="s">
        <v>112</v>
      </c>
      <c r="B24" s="59"/>
      <c r="C24" s="59"/>
      <c r="D24" s="12"/>
      <c r="E24" s="44">
        <f>+E21-E23</f>
        <v>0</v>
      </c>
      <c r="G24" s="91">
        <v>60</v>
      </c>
      <c r="H24" s="17">
        <v>1.01</v>
      </c>
    </row>
    <row r="25" spans="1:8" x14ac:dyDescent="0.2">
      <c r="A25" s="59" t="s">
        <v>113</v>
      </c>
      <c r="B25" s="59"/>
      <c r="C25" s="59"/>
      <c r="D25" s="12" t="s">
        <v>31</v>
      </c>
      <c r="E25" s="45"/>
      <c r="G25" s="91">
        <v>65</v>
      </c>
      <c r="H25" s="17">
        <v>1.02</v>
      </c>
    </row>
    <row r="26" spans="1:8" x14ac:dyDescent="0.2">
      <c r="A26" s="60" t="s">
        <v>114</v>
      </c>
      <c r="B26" s="59"/>
      <c r="C26" s="59"/>
      <c r="D26" s="12" t="s">
        <v>72</v>
      </c>
      <c r="E26" s="49"/>
      <c r="G26" s="91">
        <v>70</v>
      </c>
      <c r="H26" s="17">
        <v>1.03</v>
      </c>
    </row>
    <row r="27" spans="1:8" x14ac:dyDescent="0.2">
      <c r="A27" s="60" t="s">
        <v>115</v>
      </c>
      <c r="B27" s="59"/>
      <c r="C27" s="59"/>
      <c r="D27" s="12"/>
      <c r="E27" s="135">
        <f>VLOOKUP(E26,G17:H32,2)</f>
        <v>0.77</v>
      </c>
      <c r="G27" s="91">
        <v>75</v>
      </c>
      <c r="H27" s="17">
        <v>1.06</v>
      </c>
    </row>
    <row r="28" spans="1:8" x14ac:dyDescent="0.2">
      <c r="A28" s="60" t="s">
        <v>71</v>
      </c>
      <c r="B28" s="59"/>
      <c r="C28" s="59"/>
      <c r="D28" s="12" t="s">
        <v>116</v>
      </c>
      <c r="E28" s="39"/>
      <c r="G28" s="91">
        <v>80</v>
      </c>
      <c r="H28" s="17">
        <v>1.08</v>
      </c>
    </row>
    <row r="29" spans="1:8" x14ac:dyDescent="0.2">
      <c r="A29" s="60" t="s">
        <v>73</v>
      </c>
      <c r="B29" s="59"/>
      <c r="C29" s="59"/>
      <c r="D29" s="12" t="s">
        <v>116</v>
      </c>
      <c r="E29" s="39"/>
      <c r="G29" s="91">
        <v>85</v>
      </c>
      <c r="H29" s="18">
        <v>1.1000000000000001</v>
      </c>
    </row>
    <row r="30" spans="1:8" x14ac:dyDescent="0.2">
      <c r="A30" s="59" t="s">
        <v>28</v>
      </c>
      <c r="B30" s="59"/>
      <c r="C30" s="59"/>
      <c r="D30" s="12" t="s">
        <v>116</v>
      </c>
      <c r="E30" s="39"/>
      <c r="G30" s="91">
        <v>90</v>
      </c>
      <c r="H30" s="17">
        <v>1.1200000000000001</v>
      </c>
    </row>
    <row r="31" spans="1:8" x14ac:dyDescent="0.2">
      <c r="A31" s="59" t="s">
        <v>117</v>
      </c>
      <c r="B31" s="59"/>
      <c r="C31" s="59"/>
      <c r="D31" s="12" t="s">
        <v>116</v>
      </c>
      <c r="E31" s="39"/>
      <c r="G31" s="91">
        <v>95</v>
      </c>
      <c r="H31" s="17">
        <v>1.1399999999999999</v>
      </c>
    </row>
    <row r="32" spans="1:8" x14ac:dyDescent="0.2">
      <c r="A32" s="60" t="s">
        <v>74</v>
      </c>
      <c r="B32" s="59"/>
      <c r="C32" s="59"/>
      <c r="D32" s="12"/>
      <c r="E32" s="46" t="b">
        <f>IF(E28="no",0,IF(E29="no",IF(E30="si","ERROR",0.05),IF(E29="si",IF(E31="si",0.05,IF(E30="si",0.05,0.1)))))</f>
        <v>0</v>
      </c>
      <c r="G32" s="91">
        <v>100</v>
      </c>
      <c r="H32" s="17">
        <v>1.1599999999999999</v>
      </c>
    </row>
    <row r="33" spans="1:7" ht="14.25" customHeight="1" x14ac:dyDescent="0.2">
      <c r="A33" s="62" t="s">
        <v>118</v>
      </c>
      <c r="B33" s="61"/>
      <c r="C33" s="59"/>
      <c r="D33" s="12"/>
      <c r="E33" s="50">
        <f>ROUND(E24*(E25+E32)*E27,0)</f>
        <v>0</v>
      </c>
    </row>
    <row r="34" spans="1:7" x14ac:dyDescent="0.2">
      <c r="A34" s="60" t="s">
        <v>119</v>
      </c>
      <c r="B34" s="61"/>
      <c r="C34" s="59"/>
      <c r="D34" s="12" t="s">
        <v>116</v>
      </c>
      <c r="E34" s="39"/>
    </row>
    <row r="35" spans="1:7" x14ac:dyDescent="0.2">
      <c r="A35" s="60" t="s">
        <v>120</v>
      </c>
      <c r="B35" s="59"/>
      <c r="C35" s="59"/>
      <c r="D35" s="12" t="s">
        <v>121</v>
      </c>
      <c r="E35" s="42"/>
    </row>
    <row r="36" spans="1:7" x14ac:dyDescent="0.2">
      <c r="A36" s="60" t="s">
        <v>122</v>
      </c>
      <c r="B36" s="59"/>
      <c r="C36" s="59"/>
      <c r="D36" s="12" t="s">
        <v>123</v>
      </c>
      <c r="E36" s="49"/>
    </row>
    <row r="37" spans="1:7" x14ac:dyDescent="0.2">
      <c r="A37" s="60" t="s">
        <v>124</v>
      </c>
      <c r="B37" s="59"/>
      <c r="C37" s="59"/>
      <c r="D37" s="12" t="s">
        <v>125</v>
      </c>
      <c r="E37" s="49"/>
    </row>
    <row r="38" spans="1:7" x14ac:dyDescent="0.2">
      <c r="A38" s="60" t="s">
        <v>126</v>
      </c>
      <c r="B38" s="59"/>
      <c r="C38" s="59"/>
      <c r="D38" s="12" t="s">
        <v>127</v>
      </c>
      <c r="E38" s="49"/>
    </row>
    <row r="39" spans="1:7" ht="15" customHeight="1" x14ac:dyDescent="0.2">
      <c r="A39" s="60" t="s">
        <v>128</v>
      </c>
      <c r="B39" s="59"/>
      <c r="C39" s="59"/>
      <c r="D39" s="12"/>
      <c r="E39" s="78">
        <f>IF(E36&gt;E37,E36-E38,E37-E38)</f>
        <v>0</v>
      </c>
    </row>
    <row r="40" spans="1:7" ht="17.45" customHeight="1" x14ac:dyDescent="0.2">
      <c r="A40" s="225" t="s">
        <v>129</v>
      </c>
      <c r="B40" s="226"/>
      <c r="C40" s="226"/>
      <c r="D40" s="12" t="s">
        <v>130</v>
      </c>
      <c r="E40" s="77"/>
    </row>
    <row r="41" spans="1:7" x14ac:dyDescent="0.2">
      <c r="A41" s="60" t="s">
        <v>131</v>
      </c>
      <c r="B41" s="61"/>
      <c r="C41" s="59"/>
      <c r="D41" s="12" t="s">
        <v>132</v>
      </c>
      <c r="E41" s="39"/>
    </row>
    <row r="42" spans="1:7" x14ac:dyDescent="0.2">
      <c r="A42" s="60" t="s">
        <v>133</v>
      </c>
      <c r="B42" s="61"/>
      <c r="C42" s="59"/>
      <c r="D42" s="12" t="s">
        <v>132</v>
      </c>
      <c r="E42" s="52"/>
    </row>
    <row r="43" spans="1:7" x14ac:dyDescent="0.2">
      <c r="A43" s="60" t="s">
        <v>134</v>
      </c>
      <c r="B43" s="61"/>
      <c r="C43" s="59"/>
      <c r="D43" s="12" t="s">
        <v>132</v>
      </c>
      <c r="E43" s="42"/>
    </row>
    <row r="44" spans="1:7" x14ac:dyDescent="0.2">
      <c r="A44" s="60" t="s">
        <v>135</v>
      </c>
      <c r="B44" s="61"/>
      <c r="C44" s="59"/>
      <c r="D44" s="12" t="s">
        <v>132</v>
      </c>
      <c r="E44" s="39"/>
    </row>
    <row r="45" spans="1:7" x14ac:dyDescent="0.2">
      <c r="A45" s="60" t="s">
        <v>136</v>
      </c>
      <c r="B45" s="61"/>
      <c r="C45" s="59"/>
      <c r="D45" s="12"/>
      <c r="E45" s="33">
        <f>IF(E34="no",0,E33-E43)</f>
        <v>0</v>
      </c>
    </row>
    <row r="46" spans="1:7" ht="14.25" customHeight="1" x14ac:dyDescent="0.2">
      <c r="A46" s="62" t="s">
        <v>137</v>
      </c>
      <c r="B46" s="61"/>
      <c r="C46" s="59"/>
      <c r="D46" s="12"/>
      <c r="E46" s="48" t="str">
        <f>IF(E34="NO",IF(E39&gt;0,ROUND((E33+E35)*E39,2),ROUND((E33+E35)*E40,2)),"N.A.")</f>
        <v>N.A.</v>
      </c>
      <c r="G46" s="15"/>
    </row>
    <row r="47" spans="1:7" x14ac:dyDescent="0.2">
      <c r="A47" s="60" t="s">
        <v>138</v>
      </c>
      <c r="B47" s="59"/>
      <c r="C47" s="59"/>
      <c r="D47" s="54"/>
      <c r="E47" s="166"/>
    </row>
    <row r="48" spans="1:7" x14ac:dyDescent="0.2">
      <c r="A48" s="1"/>
      <c r="B48" s="1"/>
      <c r="D48" s="2"/>
      <c r="E48" s="6"/>
    </row>
    <row r="49" spans="1:5" x14ac:dyDescent="0.2">
      <c r="A49" s="4"/>
      <c r="B49" s="4"/>
      <c r="C49" s="4"/>
      <c r="D49" s="4"/>
      <c r="E49" s="4"/>
    </row>
    <row r="50" spans="1:5" x14ac:dyDescent="0.2">
      <c r="A50" s="8"/>
      <c r="B50" s="10" t="s">
        <v>38</v>
      </c>
    </row>
    <row r="51" spans="1:5" x14ac:dyDescent="0.2">
      <c r="A51" s="11"/>
      <c r="B51" s="10" t="s">
        <v>39</v>
      </c>
    </row>
    <row r="52" spans="1:5" x14ac:dyDescent="0.2">
      <c r="C52" s="3"/>
    </row>
    <row r="53" spans="1:5" x14ac:dyDescent="0.2">
      <c r="A53" t="s">
        <v>48</v>
      </c>
    </row>
    <row r="54" spans="1:5" x14ac:dyDescent="0.2">
      <c r="A54" s="9"/>
      <c r="B54" s="9"/>
      <c r="C54" s="9"/>
      <c r="D54" s="9"/>
      <c r="E54" s="9"/>
    </row>
    <row r="55" spans="1:5" x14ac:dyDescent="0.2">
      <c r="A55" s="9"/>
      <c r="B55" s="9"/>
      <c r="C55" s="9"/>
      <c r="D55" s="9"/>
      <c r="E55" s="9"/>
    </row>
    <row r="56" spans="1:5" x14ac:dyDescent="0.2">
      <c r="A56" s="9"/>
      <c r="B56" s="9"/>
      <c r="C56" s="9"/>
      <c r="D56" s="9"/>
      <c r="E56" s="9"/>
    </row>
    <row r="57" spans="1:5" x14ac:dyDescent="0.2">
      <c r="A57" s="9"/>
      <c r="B57" s="9"/>
      <c r="C57" s="9"/>
      <c r="D57" s="9"/>
      <c r="E57" s="9"/>
    </row>
    <row r="58" spans="1:5" x14ac:dyDescent="0.2">
      <c r="A58" s="9"/>
      <c r="B58" s="9"/>
      <c r="C58" s="9"/>
      <c r="D58" s="9"/>
      <c r="E58" s="9"/>
    </row>
    <row r="59" spans="1:5" x14ac:dyDescent="0.2">
      <c r="A59" s="9"/>
      <c r="B59" s="9"/>
      <c r="C59" s="9"/>
      <c r="D59" s="9"/>
      <c r="E59" s="9"/>
    </row>
    <row r="60" spans="1:5" x14ac:dyDescent="0.2">
      <c r="A60" s="9"/>
      <c r="B60" s="9"/>
      <c r="C60" s="9"/>
      <c r="D60" s="9"/>
      <c r="E60" s="9"/>
    </row>
    <row r="61" spans="1:5" x14ac:dyDescent="0.2">
      <c r="A61" s="9"/>
      <c r="B61" s="9"/>
      <c r="C61" s="9"/>
      <c r="D61" s="9"/>
      <c r="E61" s="9"/>
    </row>
    <row r="62" spans="1:5" x14ac:dyDescent="0.2">
      <c r="A62" s="9" t="s">
        <v>41</v>
      </c>
      <c r="B62" s="9"/>
      <c r="C62" s="9"/>
      <c r="D62" s="9"/>
      <c r="E62" s="9"/>
    </row>
    <row r="63" spans="1:5" x14ac:dyDescent="0.2">
      <c r="A63" s="9"/>
      <c r="B63" s="9"/>
      <c r="C63" s="9"/>
      <c r="D63" s="9"/>
      <c r="E63" s="9"/>
    </row>
    <row r="64" spans="1:5" x14ac:dyDescent="0.2">
      <c r="A64" s="9"/>
      <c r="B64" s="9"/>
      <c r="C64" s="9"/>
      <c r="D64" s="9"/>
      <c r="E64" s="9"/>
    </row>
    <row r="65" spans="1:10" x14ac:dyDescent="0.2">
      <c r="A65" s="9"/>
      <c r="B65" s="9"/>
      <c r="C65" s="9"/>
      <c r="D65" s="9"/>
      <c r="E65" s="9"/>
    </row>
    <row r="66" spans="1:10" x14ac:dyDescent="0.2">
      <c r="A66" s="9"/>
      <c r="B66" s="9"/>
      <c r="C66" s="9"/>
      <c r="D66" s="9"/>
      <c r="E66" s="9"/>
    </row>
    <row r="67" spans="1:10" x14ac:dyDescent="0.2">
      <c r="A67" s="9"/>
      <c r="B67" s="9"/>
      <c r="C67" s="9"/>
      <c r="D67" s="9"/>
      <c r="E67" s="9"/>
    </row>
    <row r="68" spans="1:10" ht="15" x14ac:dyDescent="0.2">
      <c r="A68" s="156"/>
      <c r="B68" s="156"/>
      <c r="C68" s="156" t="s">
        <v>9</v>
      </c>
      <c r="D68" s="156"/>
      <c r="E68" s="156"/>
    </row>
    <row r="69" spans="1:10" x14ac:dyDescent="0.2">
      <c r="A69" s="9"/>
      <c r="B69" s="9"/>
      <c r="C69" s="9"/>
      <c r="D69" s="9"/>
      <c r="E69" s="9"/>
    </row>
    <row r="70" spans="1:10" x14ac:dyDescent="0.2">
      <c r="A70" s="1" t="s">
        <v>139</v>
      </c>
    </row>
    <row r="72" spans="1:10" x14ac:dyDescent="0.2">
      <c r="A72" s="20" t="s">
        <v>23</v>
      </c>
      <c r="B72" s="210" t="s">
        <v>77</v>
      </c>
      <c r="C72" s="210"/>
      <c r="D72" s="210"/>
      <c r="E72" s="210"/>
      <c r="F72" s="4"/>
      <c r="G72" s="4"/>
      <c r="H72" s="4"/>
      <c r="I72" s="4"/>
      <c r="J72" s="4"/>
    </row>
    <row r="73" spans="1:10" ht="14.25" customHeight="1" x14ac:dyDescent="0.2">
      <c r="A73" s="20"/>
      <c r="B73" s="210"/>
      <c r="C73" s="210"/>
      <c r="D73" s="210"/>
      <c r="E73" s="210"/>
      <c r="F73" s="4"/>
      <c r="G73" s="4"/>
      <c r="H73" s="4"/>
      <c r="I73" s="4"/>
      <c r="J73" s="4"/>
    </row>
    <row r="74" spans="1:10" x14ac:dyDescent="0.2">
      <c r="A74" s="20" t="s">
        <v>29</v>
      </c>
      <c r="B74" s="4" t="s">
        <v>140</v>
      </c>
      <c r="C74" s="4"/>
      <c r="D74" s="4"/>
      <c r="E74" s="4"/>
      <c r="F74" s="4"/>
      <c r="G74" s="4"/>
      <c r="H74" s="4"/>
      <c r="I74" s="4"/>
      <c r="J74" s="4"/>
    </row>
    <row r="75" spans="1:10" x14ac:dyDescent="0.2">
      <c r="A75" s="20" t="s">
        <v>31</v>
      </c>
      <c r="B75" s="4" t="s">
        <v>141</v>
      </c>
      <c r="C75" s="4"/>
      <c r="D75" s="4"/>
      <c r="E75" s="4"/>
      <c r="F75" s="4"/>
      <c r="G75" s="4"/>
      <c r="H75" s="4"/>
      <c r="I75" s="4"/>
      <c r="J75" s="4"/>
    </row>
    <row r="76" spans="1:10" x14ac:dyDescent="0.2">
      <c r="A76" s="20" t="s">
        <v>72</v>
      </c>
      <c r="B76" s="4" t="s">
        <v>142</v>
      </c>
      <c r="C76" s="4"/>
      <c r="D76" s="4"/>
      <c r="E76" s="4"/>
      <c r="F76" s="4"/>
      <c r="G76" s="4"/>
      <c r="H76" s="4"/>
      <c r="I76" s="4"/>
      <c r="J76" s="4"/>
    </row>
    <row r="77" spans="1:10" x14ac:dyDescent="0.2">
      <c r="A77" s="20" t="s">
        <v>116</v>
      </c>
      <c r="B77" s="58" t="s">
        <v>36</v>
      </c>
      <c r="C77" s="4"/>
      <c r="D77" s="4"/>
      <c r="E77" s="4"/>
      <c r="F77" s="4"/>
      <c r="G77" s="4"/>
      <c r="H77" s="4"/>
      <c r="I77" s="4"/>
      <c r="J77" s="4"/>
    </row>
    <row r="78" spans="1:10" x14ac:dyDescent="0.2">
      <c r="A78" s="20" t="s">
        <v>121</v>
      </c>
      <c r="B78" s="210" t="s">
        <v>143</v>
      </c>
      <c r="C78" s="210"/>
      <c r="D78" s="210"/>
      <c r="E78" s="210"/>
      <c r="F78" s="4"/>
      <c r="G78" s="4"/>
      <c r="H78" s="4"/>
      <c r="I78" s="4"/>
      <c r="J78" s="4"/>
    </row>
    <row r="79" spans="1:10" ht="11.45" customHeight="1" x14ac:dyDescent="0.2">
      <c r="A79" s="20"/>
      <c r="B79" s="210"/>
      <c r="C79" s="210"/>
      <c r="D79" s="210"/>
      <c r="E79" s="210"/>
      <c r="F79" s="4"/>
      <c r="G79" s="4"/>
      <c r="H79" s="4"/>
      <c r="I79" s="4"/>
      <c r="J79" s="4"/>
    </row>
    <row r="80" spans="1:10" ht="12.6" customHeight="1" x14ac:dyDescent="0.2">
      <c r="A80" s="20" t="s">
        <v>123</v>
      </c>
      <c r="B80" s="4" t="s">
        <v>144</v>
      </c>
      <c r="C80" s="4"/>
      <c r="D80" s="4"/>
      <c r="E80" s="4"/>
      <c r="F80" s="4"/>
      <c r="G80" s="4"/>
      <c r="H80" s="4"/>
      <c r="I80" s="4"/>
      <c r="J80" s="4"/>
    </row>
    <row r="81" spans="1:10" x14ac:dyDescent="0.2">
      <c r="A81" s="20" t="s">
        <v>125</v>
      </c>
      <c r="B81" s="4" t="s">
        <v>145</v>
      </c>
      <c r="C81" s="4"/>
      <c r="D81" s="4"/>
      <c r="E81" s="4"/>
      <c r="F81" s="4"/>
      <c r="G81" s="4"/>
      <c r="H81" s="4"/>
      <c r="I81" s="4"/>
      <c r="J81" s="4"/>
    </row>
    <row r="82" spans="1:10" x14ac:dyDescent="0.2">
      <c r="A82" s="20" t="s">
        <v>127</v>
      </c>
      <c r="B82" s="4" t="s">
        <v>146</v>
      </c>
      <c r="C82" s="4"/>
      <c r="D82" s="4"/>
      <c r="E82" s="4"/>
      <c r="F82" s="4"/>
      <c r="G82" s="4"/>
      <c r="H82" s="4"/>
      <c r="I82" s="4"/>
      <c r="J82" s="4"/>
    </row>
    <row r="83" spans="1:10" x14ac:dyDescent="0.2">
      <c r="A83" s="20" t="s">
        <v>130</v>
      </c>
      <c r="B83" s="4" t="s">
        <v>147</v>
      </c>
      <c r="C83" s="4"/>
      <c r="D83" s="4"/>
      <c r="E83" s="4"/>
      <c r="F83" s="4"/>
      <c r="G83" s="4"/>
      <c r="H83" s="4"/>
      <c r="I83" s="4"/>
      <c r="J83" s="4"/>
    </row>
    <row r="84" spans="1:10" x14ac:dyDescent="0.2">
      <c r="A84" s="20" t="s">
        <v>132</v>
      </c>
      <c r="B84" s="4" t="s">
        <v>148</v>
      </c>
      <c r="C84" s="4"/>
      <c r="D84" s="4"/>
      <c r="E84" s="4"/>
      <c r="F84" s="4"/>
      <c r="G84" s="4"/>
      <c r="H84" s="4"/>
      <c r="I84" s="4"/>
      <c r="J84" s="4"/>
    </row>
    <row r="85" spans="1:10" ht="5.25" customHeight="1" x14ac:dyDescent="0.2">
      <c r="A85" s="20"/>
      <c r="B85" s="210"/>
      <c r="C85" s="210"/>
      <c r="D85" s="210"/>
      <c r="E85" s="210"/>
      <c r="F85" s="4"/>
      <c r="G85" s="4"/>
      <c r="H85" s="4"/>
      <c r="I85" s="4"/>
      <c r="J85" s="4"/>
    </row>
    <row r="86" spans="1:10" ht="13.5" customHeight="1" x14ac:dyDescent="0.2">
      <c r="A86" s="20"/>
      <c r="B86" s="195"/>
      <c r="C86" s="195"/>
      <c r="D86" s="195"/>
      <c r="E86" s="195"/>
      <c r="F86" s="4"/>
      <c r="G86" s="4"/>
      <c r="H86" s="4"/>
      <c r="I86" s="4"/>
      <c r="J86" s="4"/>
    </row>
    <row r="87" spans="1:10" x14ac:dyDescent="0.2">
      <c r="A87" s="21"/>
      <c r="B87" s="195"/>
      <c r="C87" s="195"/>
      <c r="D87" s="195"/>
      <c r="E87" s="195"/>
      <c r="F87" s="4"/>
      <c r="G87" s="4"/>
      <c r="H87" s="4"/>
      <c r="I87" s="4"/>
      <c r="J87" s="4"/>
    </row>
    <row r="88" spans="1:10" ht="15" customHeight="1" x14ac:dyDescent="0.2">
      <c r="A88" s="21"/>
      <c r="B88" s="195"/>
      <c r="C88" s="195"/>
      <c r="D88" s="195"/>
      <c r="E88" s="195"/>
      <c r="F88" s="4"/>
      <c r="G88" s="4"/>
      <c r="H88" s="4"/>
      <c r="I88" s="4"/>
      <c r="J88" s="4"/>
    </row>
    <row r="89" spans="1:10" ht="2.25" hidden="1" customHeight="1" x14ac:dyDescent="0.2">
      <c r="B89" s="195"/>
      <c r="C89" s="195"/>
      <c r="D89" s="195"/>
      <c r="E89" s="195"/>
    </row>
  </sheetData>
  <mergeCells count="16">
    <mergeCell ref="A40:C40"/>
    <mergeCell ref="A12:E12"/>
    <mergeCell ref="A14:B14"/>
    <mergeCell ref="C14:E14"/>
    <mergeCell ref="G14:G15"/>
    <mergeCell ref="H14:H16"/>
    <mergeCell ref="A3:E3"/>
    <mergeCell ref="A5:E5"/>
    <mergeCell ref="A7:E7"/>
    <mergeCell ref="A8:E8"/>
    <mergeCell ref="A10:E10"/>
    <mergeCell ref="B72:E73"/>
    <mergeCell ref="B78:E79"/>
    <mergeCell ref="B85:E85"/>
    <mergeCell ref="B86:E86"/>
    <mergeCell ref="B87:E89"/>
  </mergeCells>
  <dataValidations count="1">
    <dataValidation type="whole" operator="greaterThanOrEqual" showInputMessage="1" showErrorMessage="1" sqref="E20" xr:uid="{BB3DE973-4891-4A49-9651-D9B83655D508}">
      <formula1>2017</formula1>
    </dataValidation>
  </dataValidations>
  <printOptions horizontalCentered="1"/>
  <pageMargins left="0.39370078740157483" right="0.39370078740157483" top="0.59055118110236227" bottom="0.59055118110236227" header="0.31496062992125984" footer="0.39370078740157483"/>
  <pageSetup scale="70" orientation="portrait" horizontalDpi="4294967292" verticalDpi="4294967292" r:id="rId1"/>
  <headerFooter>
    <oddFooter>&amp;R&amp;P de &amp;N</oddFooter>
  </headerFooter>
  <drawing r:id="rId2"/>
  <extLst>
    <ext xmlns:x14="http://schemas.microsoft.com/office/spreadsheetml/2009/9/main" uri="{CCE6A557-97BC-4b89-ADB6-D9C93CAAB3DF}">
      <x14:dataValidations xmlns:xm="http://schemas.microsoft.com/office/excel/2006/main" count="2">
        <x14:dataValidation type="list" showInputMessage="1" showErrorMessage="1" xr:uid="{F0976D71-9385-4ADD-BC5C-E6E8CD563DEE}">
          <x14:formula1>
            <xm:f>Parámetros!$B$2:$B$13</xm:f>
          </x14:formula1>
          <xm:sqref>E19</xm:sqref>
        </x14:dataValidation>
        <x14:dataValidation type="list" showInputMessage="1" showErrorMessage="1" xr:uid="{29F51ED8-2579-4B5E-B7C9-68CC45483832}">
          <x14:formula1>
            <xm:f>Parámetros!$D$2:$D$434</xm:f>
          </x14:formula1>
          <xm:sqref>E15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J87"/>
  <sheetViews>
    <sheetView zoomScale="120" zoomScaleNormal="120" zoomScalePageLayoutView="150" workbookViewId="0">
      <selection activeCell="A3" sqref="A3:E3"/>
    </sheetView>
  </sheetViews>
  <sheetFormatPr baseColWidth="10" defaultColWidth="10.875" defaultRowHeight="14.25" x14ac:dyDescent="0.2"/>
  <cols>
    <col min="1" max="1" width="4" customWidth="1"/>
    <col min="2" max="2" width="15.375" customWidth="1"/>
    <col min="3" max="3" width="62.5" customWidth="1"/>
    <col min="4" max="4" width="3.875" customWidth="1"/>
    <col min="5" max="5" width="18" customWidth="1"/>
    <col min="6" max="6" width="10.875" customWidth="1"/>
    <col min="7" max="7" width="17.375" hidden="1" customWidth="1"/>
    <col min="8" max="8" width="12.875" hidden="1" customWidth="1"/>
  </cols>
  <sheetData>
    <row r="3" spans="1:8" ht="18" x14ac:dyDescent="0.25">
      <c r="A3" s="198" t="s">
        <v>751</v>
      </c>
      <c r="B3" s="198"/>
      <c r="C3" s="198"/>
      <c r="D3" s="198"/>
      <c r="E3" s="198"/>
      <c r="F3" s="5"/>
      <c r="G3" s="5"/>
      <c r="H3" s="5"/>
    </row>
    <row r="4" spans="1:8" ht="18" x14ac:dyDescent="0.25">
      <c r="A4" s="156"/>
      <c r="B4" s="156"/>
      <c r="C4" s="156" t="s">
        <v>10</v>
      </c>
      <c r="D4" s="156"/>
      <c r="E4" s="156"/>
      <c r="F4" s="5"/>
      <c r="G4" s="5"/>
      <c r="H4" s="5"/>
    </row>
    <row r="5" spans="1:8" ht="18" x14ac:dyDescent="0.25">
      <c r="A5" s="196" t="s">
        <v>750</v>
      </c>
      <c r="B5" s="197"/>
      <c r="C5" s="197"/>
      <c r="D5" s="197"/>
      <c r="E5" s="197"/>
      <c r="F5" s="5"/>
      <c r="G5" s="5"/>
      <c r="H5" s="5"/>
    </row>
    <row r="6" spans="1:8" ht="9" customHeight="1" x14ac:dyDescent="0.2">
      <c r="A6" s="35"/>
      <c r="B6" s="35"/>
      <c r="C6" s="35"/>
      <c r="D6" s="35"/>
      <c r="E6" s="35"/>
    </row>
    <row r="7" spans="1:8" ht="15" customHeight="1" x14ac:dyDescent="0.25">
      <c r="A7" s="236" t="s">
        <v>42</v>
      </c>
      <c r="B7" s="236"/>
      <c r="C7" s="236"/>
      <c r="D7" s="236"/>
      <c r="E7" s="236"/>
      <c r="F7" s="5"/>
      <c r="G7" s="5"/>
      <c r="H7" s="5"/>
    </row>
    <row r="8" spans="1:8" ht="15" customHeight="1" x14ac:dyDescent="0.25">
      <c r="A8" s="236" t="s">
        <v>57</v>
      </c>
      <c r="B8" s="236"/>
      <c r="C8" s="236"/>
      <c r="D8" s="236"/>
      <c r="E8" s="236"/>
      <c r="F8" s="5"/>
      <c r="G8" s="5"/>
      <c r="H8" s="5"/>
    </row>
    <row r="9" spans="1:8" ht="12" customHeight="1" x14ac:dyDescent="0.25">
      <c r="A9" s="156"/>
      <c r="B9" s="156"/>
      <c r="C9" s="156"/>
      <c r="D9" s="156"/>
      <c r="E9" s="156"/>
      <c r="F9" s="5"/>
    </row>
    <row r="10" spans="1:8" ht="18" customHeight="1" x14ac:dyDescent="0.25">
      <c r="A10" s="204" t="s">
        <v>104</v>
      </c>
      <c r="B10" s="204"/>
      <c r="C10" s="204"/>
      <c r="D10" s="204"/>
      <c r="E10" s="204"/>
      <c r="F10" s="5"/>
    </row>
    <row r="11" spans="1:8" ht="20.25" customHeight="1" x14ac:dyDescent="0.2">
      <c r="A11" s="36"/>
      <c r="B11" s="36"/>
      <c r="C11" s="36"/>
      <c r="D11" s="36"/>
      <c r="E11" s="36"/>
    </row>
    <row r="12" spans="1:8" ht="15" customHeight="1" x14ac:dyDescent="0.2">
      <c r="A12" s="204" t="s">
        <v>149</v>
      </c>
      <c r="B12" s="204"/>
      <c r="C12" s="204"/>
      <c r="D12" s="204"/>
      <c r="E12" s="204"/>
    </row>
    <row r="13" spans="1:8" ht="15" x14ac:dyDescent="0.2">
      <c r="A13" s="156"/>
      <c r="B13" s="156"/>
      <c r="C13" s="156"/>
      <c r="D13" s="156"/>
      <c r="E13" s="156"/>
    </row>
    <row r="14" spans="1:8" x14ac:dyDescent="0.2">
      <c r="A14" s="227" t="s">
        <v>50</v>
      </c>
      <c r="B14" s="228"/>
      <c r="C14" s="229"/>
      <c r="D14" s="230"/>
      <c r="E14" s="231"/>
      <c r="G14" s="232" t="s">
        <v>150</v>
      </c>
      <c r="H14" s="222" t="s">
        <v>107</v>
      </c>
    </row>
    <row r="15" spans="1:8" x14ac:dyDescent="0.2">
      <c r="A15" s="59" t="s">
        <v>19</v>
      </c>
      <c r="B15" s="59"/>
      <c r="C15" s="59"/>
      <c r="D15" s="7"/>
      <c r="E15" s="40"/>
      <c r="G15" s="233"/>
      <c r="H15" s="223"/>
    </row>
    <row r="16" spans="1:8" x14ac:dyDescent="0.2">
      <c r="A16" s="59" t="s">
        <v>52</v>
      </c>
      <c r="B16" s="59"/>
      <c r="C16" s="59"/>
      <c r="D16" s="7"/>
      <c r="E16" s="23"/>
      <c r="G16" s="159" t="s">
        <v>108</v>
      </c>
      <c r="H16" s="224"/>
    </row>
    <row r="17" spans="1:8" x14ac:dyDescent="0.2">
      <c r="A17" s="59" t="s">
        <v>62</v>
      </c>
      <c r="B17" s="59"/>
      <c r="C17" s="59"/>
      <c r="D17" s="7"/>
      <c r="E17" s="24"/>
      <c r="G17" s="16">
        <v>0</v>
      </c>
      <c r="H17" s="17">
        <v>0.77</v>
      </c>
    </row>
    <row r="18" spans="1:8" x14ac:dyDescent="0.2">
      <c r="A18" s="59" t="s">
        <v>63</v>
      </c>
      <c r="B18" s="59"/>
      <c r="C18" s="59"/>
      <c r="D18" s="7"/>
      <c r="E18" s="24"/>
      <c r="G18" s="67">
        <v>3</v>
      </c>
      <c r="H18" s="17">
        <v>0.84</v>
      </c>
    </row>
    <row r="19" spans="1:8" x14ac:dyDescent="0.2">
      <c r="A19" s="60" t="s">
        <v>109</v>
      </c>
      <c r="B19" s="59"/>
      <c r="C19" s="59" t="s">
        <v>110</v>
      </c>
      <c r="D19" s="7"/>
      <c r="E19" s="167"/>
      <c r="G19" s="67">
        <v>3.5</v>
      </c>
      <c r="H19" s="17">
        <v>0.89</v>
      </c>
    </row>
    <row r="20" spans="1:8" x14ac:dyDescent="0.2">
      <c r="A20" s="60"/>
      <c r="B20" s="59"/>
      <c r="C20" s="59" t="s">
        <v>65</v>
      </c>
      <c r="D20" s="7"/>
      <c r="E20" s="165"/>
      <c r="G20" s="67"/>
      <c r="H20" s="17"/>
    </row>
    <row r="21" spans="1:8" x14ac:dyDescent="0.2">
      <c r="A21" s="60" t="s">
        <v>81</v>
      </c>
      <c r="B21" s="59"/>
      <c r="C21" s="59"/>
      <c r="D21" s="12" t="s">
        <v>23</v>
      </c>
      <c r="E21" s="25"/>
      <c r="G21" s="67">
        <v>4.5</v>
      </c>
      <c r="H21" s="18">
        <v>1</v>
      </c>
    </row>
    <row r="22" spans="1:8" x14ac:dyDescent="0.2">
      <c r="A22" s="60" t="s">
        <v>67</v>
      </c>
      <c r="B22" s="59"/>
      <c r="C22" s="59"/>
      <c r="D22" s="12" t="s">
        <v>29</v>
      </c>
      <c r="E22" s="26"/>
      <c r="G22" s="67">
        <v>5</v>
      </c>
      <c r="H22" s="18">
        <v>1</v>
      </c>
    </row>
    <row r="23" spans="1:8" x14ac:dyDescent="0.2">
      <c r="A23" s="60" t="s">
        <v>151</v>
      </c>
      <c r="B23" s="59"/>
      <c r="C23" s="59"/>
      <c r="D23" s="12"/>
      <c r="E23" s="27">
        <f>E21*E22</f>
        <v>0</v>
      </c>
      <c r="G23" s="67">
        <v>5.5</v>
      </c>
      <c r="H23" s="17">
        <v>1.01</v>
      </c>
    </row>
    <row r="24" spans="1:8" x14ac:dyDescent="0.2">
      <c r="A24" s="60" t="s">
        <v>152</v>
      </c>
      <c r="B24" s="59"/>
      <c r="C24" s="59"/>
      <c r="D24" s="12"/>
      <c r="E24" s="27">
        <f>+E21-E23</f>
        <v>0</v>
      </c>
      <c r="G24" s="67">
        <v>6</v>
      </c>
      <c r="H24" s="17">
        <v>1.01</v>
      </c>
    </row>
    <row r="25" spans="1:8" x14ac:dyDescent="0.2">
      <c r="A25" s="60" t="s">
        <v>153</v>
      </c>
      <c r="B25" s="59"/>
      <c r="C25" s="59"/>
      <c r="D25" s="12" t="s">
        <v>31</v>
      </c>
      <c r="E25" s="28"/>
      <c r="G25" s="67">
        <v>6.5</v>
      </c>
      <c r="H25" s="17">
        <v>1.02</v>
      </c>
    </row>
    <row r="26" spans="1:8" x14ac:dyDescent="0.2">
      <c r="A26" s="60" t="s">
        <v>154</v>
      </c>
      <c r="B26" s="59"/>
      <c r="C26" s="59"/>
      <c r="D26" s="12" t="s">
        <v>72</v>
      </c>
      <c r="E26" s="29"/>
      <c r="G26" s="67">
        <v>7</v>
      </c>
      <c r="H26" s="17">
        <v>1.03</v>
      </c>
    </row>
    <row r="27" spans="1:8" x14ac:dyDescent="0.2">
      <c r="A27" s="60" t="s">
        <v>115</v>
      </c>
      <c r="B27" s="59"/>
      <c r="C27" s="59"/>
      <c r="D27" s="12"/>
      <c r="E27" s="30">
        <f>VLOOKUP(E26,G17:H34,2)</f>
        <v>0.77</v>
      </c>
      <c r="G27" s="67">
        <v>7.5</v>
      </c>
      <c r="H27" s="17">
        <v>1.06</v>
      </c>
    </row>
    <row r="28" spans="1:8" x14ac:dyDescent="0.2">
      <c r="A28" s="60" t="s">
        <v>71</v>
      </c>
      <c r="B28" s="59"/>
      <c r="C28" s="59"/>
      <c r="D28" s="12" t="s">
        <v>116</v>
      </c>
      <c r="E28" s="24"/>
      <c r="G28" s="67">
        <v>8</v>
      </c>
      <c r="H28" s="17">
        <v>1.08</v>
      </c>
    </row>
    <row r="29" spans="1:8" x14ac:dyDescent="0.2">
      <c r="A29" s="60" t="s">
        <v>74</v>
      </c>
      <c r="B29" s="59"/>
      <c r="C29" s="59"/>
      <c r="D29" s="12"/>
      <c r="E29" s="46">
        <f>IF(E28="si",0.05,0)</f>
        <v>0</v>
      </c>
      <c r="G29" s="67">
        <v>8.5</v>
      </c>
      <c r="H29" s="18">
        <v>1.1000000000000001</v>
      </c>
    </row>
    <row r="30" spans="1:8" ht="28.5" customHeight="1" x14ac:dyDescent="0.2">
      <c r="A30" s="234" t="s">
        <v>155</v>
      </c>
      <c r="B30" s="235"/>
      <c r="C30" s="235"/>
      <c r="D30" s="12"/>
      <c r="E30" s="50">
        <f>ROUND(E24*(E25+E29)*E27,0)</f>
        <v>0</v>
      </c>
    </row>
    <row r="31" spans="1:8" x14ac:dyDescent="0.2">
      <c r="A31" s="60" t="s">
        <v>119</v>
      </c>
      <c r="B31" s="61"/>
      <c r="C31" s="59"/>
      <c r="D31" s="12" t="s">
        <v>116</v>
      </c>
      <c r="E31" s="24"/>
    </row>
    <row r="32" spans="1:8" x14ac:dyDescent="0.2">
      <c r="A32" s="60" t="s">
        <v>156</v>
      </c>
      <c r="B32" s="59"/>
      <c r="C32" s="59"/>
      <c r="D32" s="12" t="s">
        <v>121</v>
      </c>
      <c r="E32" s="29"/>
      <c r="G32" s="67">
        <v>9</v>
      </c>
      <c r="H32" s="17">
        <v>1.1200000000000001</v>
      </c>
    </row>
    <row r="33" spans="1:8" x14ac:dyDescent="0.2">
      <c r="A33" s="60" t="s">
        <v>157</v>
      </c>
      <c r="B33" s="59"/>
      <c r="C33" s="59"/>
      <c r="D33" s="12" t="s">
        <v>123</v>
      </c>
      <c r="E33" s="29"/>
      <c r="G33" s="67">
        <v>9.5</v>
      </c>
      <c r="H33" s="17">
        <v>1.1399999999999999</v>
      </c>
    </row>
    <row r="34" spans="1:8" x14ac:dyDescent="0.2">
      <c r="A34" s="60" t="s">
        <v>158</v>
      </c>
      <c r="B34" s="59"/>
      <c r="C34" s="59"/>
      <c r="D34" s="12" t="s">
        <v>125</v>
      </c>
      <c r="E34" s="29"/>
      <c r="G34" s="67">
        <v>10</v>
      </c>
      <c r="H34" s="17">
        <v>1.1599999999999999</v>
      </c>
    </row>
    <row r="35" spans="1:8" x14ac:dyDescent="0.2">
      <c r="A35" s="142" t="s">
        <v>159</v>
      </c>
      <c r="B35" s="127"/>
      <c r="C35" s="127"/>
      <c r="D35" s="143"/>
      <c r="E35" s="31">
        <f>IF(E32&gt;E33,E32-E34,E33-E34)</f>
        <v>0</v>
      </c>
    </row>
    <row r="36" spans="1:8" x14ac:dyDescent="0.2">
      <c r="A36" s="142" t="s">
        <v>160</v>
      </c>
      <c r="B36" s="127"/>
      <c r="C36" s="127"/>
      <c r="D36" s="12" t="s">
        <v>127</v>
      </c>
      <c r="E36" s="32"/>
    </row>
    <row r="37" spans="1:8" x14ac:dyDescent="0.2">
      <c r="A37" s="60" t="s">
        <v>161</v>
      </c>
      <c r="B37" s="61"/>
      <c r="C37" s="59"/>
      <c r="D37" s="12" t="s">
        <v>130</v>
      </c>
      <c r="E37" s="24"/>
    </row>
    <row r="38" spans="1:8" x14ac:dyDescent="0.2">
      <c r="A38" s="60" t="s">
        <v>133</v>
      </c>
      <c r="B38" s="61"/>
      <c r="C38" s="59"/>
      <c r="D38" s="12" t="s">
        <v>130</v>
      </c>
      <c r="E38" s="23"/>
    </row>
    <row r="39" spans="1:8" x14ac:dyDescent="0.2">
      <c r="A39" s="60" t="s">
        <v>162</v>
      </c>
      <c r="B39" s="61"/>
      <c r="C39" s="59"/>
      <c r="D39" s="12" t="s">
        <v>130</v>
      </c>
      <c r="E39" s="25"/>
    </row>
    <row r="40" spans="1:8" x14ac:dyDescent="0.2">
      <c r="A40" s="60" t="s">
        <v>135</v>
      </c>
      <c r="B40" s="61"/>
      <c r="C40" s="59"/>
      <c r="D40" s="12" t="s">
        <v>130</v>
      </c>
      <c r="E40" s="24"/>
    </row>
    <row r="41" spans="1:8" x14ac:dyDescent="0.2">
      <c r="A41" s="60" t="s">
        <v>163</v>
      </c>
      <c r="B41" s="61"/>
      <c r="C41" s="59"/>
      <c r="D41" s="12"/>
      <c r="E41" s="33">
        <f>IF(E31="no",0,E30-E39)</f>
        <v>0</v>
      </c>
    </row>
    <row r="42" spans="1:8" ht="17.25" x14ac:dyDescent="0.2">
      <c r="A42" s="62" t="s">
        <v>164</v>
      </c>
      <c r="B42" s="61"/>
      <c r="C42" s="59"/>
      <c r="D42" s="12"/>
      <c r="E42" s="34" t="str">
        <f>IF(E31="NO",IF(E35&gt;0,ROUND(E30*E35,2),ROUND(E30*E36,2)),"N.A.")</f>
        <v>N.A.</v>
      </c>
      <c r="G42" s="15"/>
    </row>
    <row r="43" spans="1:8" x14ac:dyDescent="0.2">
      <c r="A43" s="60" t="s">
        <v>138</v>
      </c>
      <c r="B43" s="59"/>
      <c r="C43" s="59"/>
      <c r="D43" s="12"/>
      <c r="E43" s="166"/>
    </row>
    <row r="44" spans="1:8" x14ac:dyDescent="0.2">
      <c r="A44" s="1"/>
      <c r="B44" s="1"/>
      <c r="D44" s="2"/>
      <c r="E44" s="6"/>
    </row>
    <row r="45" spans="1:8" x14ac:dyDescent="0.2">
      <c r="A45" s="4"/>
      <c r="B45" s="4"/>
      <c r="C45" s="4"/>
      <c r="D45" s="4"/>
      <c r="E45" s="4"/>
    </row>
    <row r="46" spans="1:8" x14ac:dyDescent="0.2">
      <c r="A46" s="8"/>
      <c r="B46" s="10" t="s">
        <v>38</v>
      </c>
    </row>
    <row r="47" spans="1:8" x14ac:dyDescent="0.2">
      <c r="A47" s="11"/>
      <c r="B47" s="10" t="s">
        <v>39</v>
      </c>
    </row>
    <row r="48" spans="1:8" x14ac:dyDescent="0.2">
      <c r="C48" s="3"/>
    </row>
    <row r="49" spans="1:5" x14ac:dyDescent="0.2">
      <c r="A49" t="s">
        <v>48</v>
      </c>
    </row>
    <row r="50" spans="1:5" x14ac:dyDescent="0.2">
      <c r="A50" s="9"/>
      <c r="B50" s="9"/>
      <c r="C50" s="9"/>
      <c r="D50" s="9"/>
      <c r="E50" s="9"/>
    </row>
    <row r="51" spans="1:5" x14ac:dyDescent="0.2">
      <c r="A51" s="9"/>
      <c r="B51" s="9"/>
      <c r="C51" s="9"/>
      <c r="D51" s="9"/>
      <c r="E51" s="9"/>
    </row>
    <row r="52" spans="1:5" x14ac:dyDescent="0.2">
      <c r="A52" s="9"/>
      <c r="B52" s="9"/>
      <c r="C52" s="9"/>
      <c r="D52" s="9"/>
      <c r="E52" s="9"/>
    </row>
    <row r="53" spans="1:5" x14ac:dyDescent="0.2">
      <c r="A53" s="9"/>
      <c r="B53" s="9"/>
      <c r="C53" s="9"/>
      <c r="D53" s="9"/>
      <c r="E53" s="9"/>
    </row>
    <row r="54" spans="1:5" x14ac:dyDescent="0.2">
      <c r="A54" s="9"/>
      <c r="B54" s="9"/>
      <c r="C54" s="9"/>
      <c r="D54" s="9"/>
      <c r="E54" s="9"/>
    </row>
    <row r="55" spans="1:5" x14ac:dyDescent="0.2">
      <c r="A55" s="9"/>
      <c r="B55" s="9"/>
      <c r="C55" s="9"/>
      <c r="D55" s="9"/>
      <c r="E55" s="9"/>
    </row>
    <row r="56" spans="1:5" x14ac:dyDescent="0.2">
      <c r="A56" s="9"/>
      <c r="B56" s="9"/>
      <c r="C56" s="9"/>
      <c r="D56" s="9"/>
      <c r="E56" s="9"/>
    </row>
    <row r="57" spans="1:5" x14ac:dyDescent="0.2">
      <c r="A57" s="9"/>
      <c r="B57" s="9"/>
      <c r="C57" s="9"/>
      <c r="D57" s="9"/>
      <c r="E57" s="9"/>
    </row>
    <row r="58" spans="1:5" x14ac:dyDescent="0.2">
      <c r="A58" s="9" t="s">
        <v>41</v>
      </c>
      <c r="B58" s="9"/>
      <c r="C58" s="9"/>
      <c r="D58" s="9"/>
      <c r="E58" s="9"/>
    </row>
    <row r="59" spans="1:5" x14ac:dyDescent="0.2">
      <c r="A59" s="9"/>
      <c r="B59" s="9"/>
      <c r="C59" s="9"/>
      <c r="D59" s="9"/>
      <c r="E59" s="9"/>
    </row>
    <row r="60" spans="1:5" x14ac:dyDescent="0.2">
      <c r="A60" s="9"/>
      <c r="B60" s="9"/>
      <c r="C60" s="9"/>
      <c r="D60" s="9"/>
      <c r="E60" s="9"/>
    </row>
    <row r="61" spans="1:5" x14ac:dyDescent="0.2">
      <c r="A61" s="9"/>
      <c r="B61" s="9"/>
      <c r="C61" s="9"/>
      <c r="D61" s="9"/>
      <c r="E61" s="9"/>
    </row>
    <row r="62" spans="1:5" x14ac:dyDescent="0.2">
      <c r="A62" s="9"/>
      <c r="B62" s="9"/>
      <c r="C62" s="9"/>
      <c r="D62" s="9"/>
      <c r="E62" s="9"/>
    </row>
    <row r="63" spans="1:5" x14ac:dyDescent="0.2">
      <c r="A63" s="9"/>
      <c r="B63" s="9"/>
      <c r="C63" s="9"/>
      <c r="D63" s="9"/>
      <c r="E63" s="9"/>
    </row>
    <row r="64" spans="1:5" x14ac:dyDescent="0.2">
      <c r="A64" s="9"/>
      <c r="B64" s="9"/>
      <c r="C64" s="9"/>
      <c r="D64" s="9"/>
      <c r="E64" s="9"/>
    </row>
    <row r="65" spans="1:10" x14ac:dyDescent="0.2">
      <c r="A65" s="9"/>
      <c r="B65" s="9"/>
      <c r="C65" s="9"/>
      <c r="D65" s="9"/>
      <c r="E65" s="9"/>
    </row>
    <row r="66" spans="1:10" x14ac:dyDescent="0.2">
      <c r="A66" s="9"/>
      <c r="B66" s="9"/>
      <c r="C66" s="9"/>
      <c r="D66" s="9"/>
      <c r="E66" s="9"/>
    </row>
    <row r="67" spans="1:10" ht="15" x14ac:dyDescent="0.2">
      <c r="A67" s="197" t="s">
        <v>10</v>
      </c>
      <c r="B67" s="197"/>
      <c r="C67" s="197"/>
      <c r="D67" s="197"/>
      <c r="E67" s="197"/>
    </row>
    <row r="68" spans="1:10" x14ac:dyDescent="0.2">
      <c r="A68" s="9"/>
      <c r="B68" s="9"/>
      <c r="C68" s="9"/>
      <c r="D68" s="9"/>
      <c r="E68" s="9"/>
    </row>
    <row r="69" spans="1:10" x14ac:dyDescent="0.2">
      <c r="A69" s="1" t="s">
        <v>139</v>
      </c>
    </row>
    <row r="71" spans="1:10" x14ac:dyDescent="0.2">
      <c r="A71" s="20" t="s">
        <v>23</v>
      </c>
      <c r="B71" s="4" t="s">
        <v>165</v>
      </c>
      <c r="C71" s="4"/>
      <c r="D71" s="4"/>
      <c r="E71" s="4"/>
      <c r="F71" s="4"/>
      <c r="G71" s="4"/>
      <c r="H71" s="4"/>
      <c r="I71" s="4"/>
      <c r="J71" s="4"/>
    </row>
    <row r="72" spans="1:10" x14ac:dyDescent="0.2">
      <c r="A72" s="20"/>
      <c r="B72" s="144" t="s">
        <v>166</v>
      </c>
      <c r="C72" s="4"/>
      <c r="D72" s="4"/>
      <c r="E72" s="4"/>
      <c r="F72" s="4"/>
      <c r="G72" s="4"/>
      <c r="H72" s="4"/>
      <c r="I72" s="4"/>
      <c r="J72" s="4"/>
    </row>
    <row r="73" spans="1:10" x14ac:dyDescent="0.2">
      <c r="A73" s="20" t="s">
        <v>29</v>
      </c>
      <c r="B73" s="4" t="s">
        <v>167</v>
      </c>
      <c r="C73" s="4"/>
      <c r="D73" s="4"/>
      <c r="E73" s="4"/>
      <c r="F73" s="4"/>
      <c r="G73" s="4"/>
      <c r="H73" s="4"/>
      <c r="I73" s="4"/>
      <c r="J73" s="4"/>
    </row>
    <row r="74" spans="1:10" x14ac:dyDescent="0.2">
      <c r="A74" s="20" t="s">
        <v>31</v>
      </c>
      <c r="B74" s="4" t="s">
        <v>168</v>
      </c>
      <c r="C74" s="4"/>
      <c r="D74" s="4"/>
      <c r="E74" s="4"/>
      <c r="F74" s="4"/>
      <c r="G74" s="4"/>
      <c r="H74" s="4"/>
      <c r="I74" s="4"/>
      <c r="J74" s="4"/>
    </row>
    <row r="75" spans="1:10" x14ac:dyDescent="0.2">
      <c r="A75" s="20" t="s">
        <v>72</v>
      </c>
      <c r="B75" s="4" t="s">
        <v>169</v>
      </c>
      <c r="C75" s="4"/>
      <c r="D75" s="4"/>
      <c r="E75" s="4"/>
      <c r="F75" s="4"/>
      <c r="G75" s="4"/>
      <c r="H75" s="4"/>
      <c r="I75" s="4"/>
      <c r="J75" s="4"/>
    </row>
    <row r="76" spans="1:10" x14ac:dyDescent="0.2">
      <c r="A76" s="20" t="s">
        <v>116</v>
      </c>
      <c r="B76" s="58" t="s">
        <v>36</v>
      </c>
      <c r="C76" s="4"/>
      <c r="D76" s="4"/>
      <c r="E76" s="4"/>
      <c r="F76" s="4"/>
      <c r="G76" s="4"/>
      <c r="H76" s="4"/>
      <c r="I76" s="4"/>
      <c r="J76" s="4"/>
    </row>
    <row r="77" spans="1:10" x14ac:dyDescent="0.2">
      <c r="A77" s="20" t="s">
        <v>121</v>
      </c>
      <c r="B77" s="4" t="s">
        <v>170</v>
      </c>
      <c r="C77" s="4"/>
      <c r="D77" s="4"/>
      <c r="E77" s="4"/>
      <c r="F77" s="4"/>
      <c r="G77" s="4"/>
      <c r="H77" s="4"/>
      <c r="I77" s="4"/>
      <c r="J77" s="4"/>
    </row>
    <row r="78" spans="1:10" x14ac:dyDescent="0.2">
      <c r="A78" s="20" t="s">
        <v>123</v>
      </c>
      <c r="B78" s="210" t="s">
        <v>171</v>
      </c>
      <c r="C78" s="210"/>
      <c r="D78" s="210"/>
      <c r="E78" s="210"/>
      <c r="F78" s="4"/>
      <c r="G78" s="4"/>
      <c r="H78" s="4"/>
      <c r="I78" s="4"/>
      <c r="J78" s="4"/>
    </row>
    <row r="79" spans="1:10" ht="13.5" customHeight="1" x14ac:dyDescent="0.2">
      <c r="A79" s="20"/>
      <c r="B79" s="210"/>
      <c r="C79" s="210"/>
      <c r="D79" s="210"/>
      <c r="E79" s="210"/>
      <c r="F79" s="4"/>
      <c r="G79" s="4"/>
      <c r="H79" s="4"/>
      <c r="I79" s="4"/>
      <c r="J79" s="4"/>
    </row>
    <row r="80" spans="1:10" x14ac:dyDescent="0.2">
      <c r="A80" s="20" t="s">
        <v>125</v>
      </c>
      <c r="B80" s="4" t="s">
        <v>172</v>
      </c>
      <c r="C80" s="4"/>
      <c r="D80" s="4"/>
      <c r="E80" s="4"/>
      <c r="F80" s="4"/>
      <c r="G80" s="4"/>
      <c r="H80" s="4"/>
      <c r="I80" s="4"/>
      <c r="J80" s="4"/>
    </row>
    <row r="81" spans="1:10" x14ac:dyDescent="0.2">
      <c r="A81" s="20" t="s">
        <v>127</v>
      </c>
      <c r="B81" s="4" t="s">
        <v>173</v>
      </c>
      <c r="C81" s="4"/>
      <c r="D81" s="4"/>
      <c r="E81" s="4"/>
      <c r="F81" s="4"/>
      <c r="G81" s="4"/>
      <c r="H81" s="4"/>
      <c r="I81" s="4"/>
      <c r="J81" s="4"/>
    </row>
    <row r="82" spans="1:10" x14ac:dyDescent="0.2">
      <c r="A82" s="20" t="s">
        <v>130</v>
      </c>
      <c r="B82" s="4" t="s">
        <v>148</v>
      </c>
      <c r="C82" s="4"/>
      <c r="D82" s="4"/>
      <c r="E82" s="4"/>
      <c r="F82" s="4"/>
      <c r="G82" s="4"/>
      <c r="H82" s="4"/>
      <c r="I82" s="4"/>
      <c r="J82" s="4"/>
    </row>
    <row r="83" spans="1:10" ht="5.45" customHeight="1" x14ac:dyDescent="0.2">
      <c r="A83" s="20"/>
      <c r="B83" s="210"/>
      <c r="C83" s="210"/>
      <c r="D83" s="210"/>
      <c r="E83" s="210"/>
      <c r="F83" s="4"/>
      <c r="G83" s="4"/>
      <c r="H83" s="4"/>
      <c r="I83" s="4"/>
      <c r="J83" s="4"/>
    </row>
    <row r="84" spans="1:10" x14ac:dyDescent="0.2">
      <c r="A84" s="20"/>
      <c r="B84" s="195"/>
      <c r="C84" s="195"/>
      <c r="D84" s="195"/>
      <c r="E84" s="195"/>
      <c r="F84" s="4"/>
      <c r="G84" s="4"/>
      <c r="H84" s="4"/>
      <c r="I84" s="4"/>
      <c r="J84" s="4"/>
    </row>
    <row r="85" spans="1:10" x14ac:dyDescent="0.2">
      <c r="A85" s="21"/>
      <c r="B85" s="195"/>
      <c r="C85" s="195"/>
      <c r="D85" s="195"/>
      <c r="E85" s="195"/>
      <c r="F85" s="4"/>
      <c r="G85" s="4"/>
      <c r="H85" s="4"/>
      <c r="I85" s="4"/>
      <c r="J85" s="4"/>
    </row>
    <row r="86" spans="1:10" x14ac:dyDescent="0.2">
      <c r="A86" s="21"/>
      <c r="B86" s="195"/>
      <c r="C86" s="195"/>
      <c r="D86" s="195"/>
      <c r="E86" s="195"/>
      <c r="F86" s="4"/>
      <c r="G86" s="4"/>
      <c r="H86" s="4"/>
      <c r="I86" s="4"/>
      <c r="J86" s="4"/>
    </row>
    <row r="87" spans="1:10" ht="9.75" customHeight="1" x14ac:dyDescent="0.2">
      <c r="B87" s="195"/>
      <c r="C87" s="195"/>
      <c r="D87" s="195"/>
      <c r="E87" s="195"/>
    </row>
  </sheetData>
  <mergeCells count="16">
    <mergeCell ref="A12:E12"/>
    <mergeCell ref="A3:E3"/>
    <mergeCell ref="A5:E5"/>
    <mergeCell ref="A7:E7"/>
    <mergeCell ref="A8:E8"/>
    <mergeCell ref="A10:E10"/>
    <mergeCell ref="G14:G15"/>
    <mergeCell ref="H14:H16"/>
    <mergeCell ref="A14:B14"/>
    <mergeCell ref="C14:E14"/>
    <mergeCell ref="A30:C30"/>
    <mergeCell ref="B78:E79"/>
    <mergeCell ref="B84:E84"/>
    <mergeCell ref="B85:E87"/>
    <mergeCell ref="A67:E67"/>
    <mergeCell ref="B83:E83"/>
  </mergeCells>
  <dataValidations count="1">
    <dataValidation type="whole" operator="greaterThanOrEqual" showInputMessage="1" showErrorMessage="1" sqref="E20" xr:uid="{1A76177B-F252-4AC4-A731-92A95758310F}">
      <formula1>2017</formula1>
    </dataValidation>
  </dataValidations>
  <printOptions horizontalCentered="1"/>
  <pageMargins left="0.39370078740157483" right="0.39370078740157483" top="0.59055118110236227" bottom="0.59055118110236227" header="0.31496062992125984" footer="0.39370078740157483"/>
  <pageSetup scale="70" orientation="portrait" horizontalDpi="4294967292" verticalDpi="4294967292" r:id="rId1"/>
  <headerFooter>
    <oddFooter>&amp;R&amp;P de &amp;N</oddFooter>
  </headerFooter>
  <rowBreaks count="1" manualBreakCount="1">
    <brk id="63" max="16383" man="1"/>
  </rowBreaks>
  <drawing r:id="rId2"/>
  <legacyDrawing r:id="rId3"/>
  <extLst>
    <ext xmlns:x14="http://schemas.microsoft.com/office/spreadsheetml/2009/9/main" uri="{CCE6A557-97BC-4b89-ADB6-D9C93CAAB3DF}">
      <x14:dataValidations xmlns:xm="http://schemas.microsoft.com/office/excel/2006/main" count="2">
        <x14:dataValidation type="list" showInputMessage="1" showErrorMessage="1" xr:uid="{85655384-F38A-4BA8-B3C3-536A46535271}">
          <x14:formula1>
            <xm:f>Parámetros!$B$2:$B$13</xm:f>
          </x14:formula1>
          <xm:sqref>E19</xm:sqref>
        </x14:dataValidation>
        <x14:dataValidation type="list" showInputMessage="1" showErrorMessage="1" xr:uid="{27DBB1D8-84FC-4368-9E46-07C93E1BF073}">
          <x14:formula1>
            <xm:f>Parámetros!$D$2:$D$434</xm:f>
          </x14:formula1>
          <xm:sqref>E15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H85"/>
  <sheetViews>
    <sheetView zoomScale="120" zoomScaleNormal="120" zoomScalePageLayoutView="150" workbookViewId="0">
      <selection activeCell="A3" sqref="A3:E3"/>
    </sheetView>
  </sheetViews>
  <sheetFormatPr baseColWidth="10" defaultColWidth="11" defaultRowHeight="14.25" x14ac:dyDescent="0.2"/>
  <cols>
    <col min="1" max="1" width="4" customWidth="1"/>
    <col min="2" max="2" width="16.125" customWidth="1"/>
    <col min="3" max="3" width="78.5" customWidth="1"/>
    <col min="4" max="4" width="4.625" customWidth="1"/>
    <col min="5" max="5" width="17.625" customWidth="1"/>
    <col min="6" max="6" width="10.875" customWidth="1"/>
    <col min="7" max="7" width="16" hidden="1" customWidth="1"/>
    <col min="8" max="8" width="12.875" hidden="1" customWidth="1"/>
    <col min="11" max="11" width="56.875" customWidth="1"/>
    <col min="13" max="13" width="11" customWidth="1"/>
    <col min="14" max="14" width="4.625" customWidth="1"/>
  </cols>
  <sheetData>
    <row r="3" spans="1:8" ht="18" x14ac:dyDescent="0.25">
      <c r="A3" s="198" t="s">
        <v>751</v>
      </c>
      <c r="B3" s="198"/>
      <c r="C3" s="198"/>
      <c r="D3" s="198"/>
      <c r="E3" s="198"/>
      <c r="F3" s="55"/>
      <c r="G3" s="5"/>
      <c r="H3" s="5"/>
    </row>
    <row r="4" spans="1:8" ht="18" x14ac:dyDescent="0.25">
      <c r="A4" s="156"/>
      <c r="B4" s="156"/>
      <c r="C4" s="156" t="s">
        <v>11</v>
      </c>
      <c r="D4" s="156"/>
      <c r="E4" s="156"/>
      <c r="F4" s="55"/>
      <c r="G4" s="5"/>
      <c r="H4" s="5"/>
    </row>
    <row r="5" spans="1:8" ht="18" x14ac:dyDescent="0.25">
      <c r="A5" s="196" t="s">
        <v>750</v>
      </c>
      <c r="B5" s="197"/>
      <c r="C5" s="197"/>
      <c r="D5" s="197"/>
      <c r="E5" s="197"/>
      <c r="F5" s="55"/>
      <c r="G5" s="5"/>
      <c r="H5" s="5"/>
    </row>
    <row r="6" spans="1:8" ht="9" customHeight="1" x14ac:dyDescent="0.2">
      <c r="A6" s="35"/>
      <c r="B6" s="35"/>
      <c r="C6" s="35"/>
      <c r="D6" s="35"/>
      <c r="E6" s="35"/>
      <c r="F6" s="35"/>
    </row>
    <row r="7" spans="1:8" ht="15" customHeight="1" x14ac:dyDescent="0.25">
      <c r="A7" s="197" t="s">
        <v>42</v>
      </c>
      <c r="B7" s="197"/>
      <c r="C7" s="197"/>
      <c r="D7" s="197"/>
      <c r="E7" s="197"/>
      <c r="F7" s="55"/>
      <c r="G7" s="5"/>
      <c r="H7" s="5"/>
    </row>
    <row r="8" spans="1:8" ht="36" customHeight="1" x14ac:dyDescent="0.25">
      <c r="A8" s="244" t="s">
        <v>174</v>
      </c>
      <c r="B8" s="244"/>
      <c r="C8" s="244"/>
      <c r="D8" s="244"/>
      <c r="E8" s="244"/>
      <c r="F8" s="55"/>
      <c r="G8" s="5"/>
      <c r="H8" s="5"/>
    </row>
    <row r="9" spans="1:8" ht="12" customHeight="1" x14ac:dyDescent="0.25">
      <c r="A9" s="156"/>
      <c r="B9" s="156"/>
      <c r="C9" s="156"/>
      <c r="D9" s="156"/>
      <c r="E9" s="156"/>
      <c r="F9" s="55"/>
      <c r="G9" s="5"/>
      <c r="H9" s="5"/>
    </row>
    <row r="10" spans="1:8" ht="15" customHeight="1" x14ac:dyDescent="0.2">
      <c r="A10" s="204" t="s">
        <v>175</v>
      </c>
      <c r="B10" s="204"/>
      <c r="C10" s="204"/>
      <c r="D10" s="204"/>
      <c r="E10" s="204"/>
      <c r="F10" s="55"/>
    </row>
    <row r="11" spans="1:8" ht="9.75" customHeight="1" x14ac:dyDescent="0.2">
      <c r="A11" s="157"/>
      <c r="B11" s="157"/>
      <c r="C11" s="157"/>
      <c r="D11" s="157"/>
      <c r="E11" s="157"/>
      <c r="F11" s="55"/>
    </row>
    <row r="12" spans="1:8" ht="15" customHeight="1" x14ac:dyDescent="0.2">
      <c r="A12" s="197" t="s">
        <v>176</v>
      </c>
      <c r="B12" s="197"/>
      <c r="C12" s="197"/>
      <c r="D12" s="197"/>
      <c r="E12" s="197"/>
      <c r="F12" s="55"/>
    </row>
    <row r="13" spans="1:8" ht="15" customHeight="1" x14ac:dyDescent="0.2">
      <c r="A13" s="157"/>
      <c r="B13" s="157"/>
      <c r="C13" s="157"/>
      <c r="D13" s="157"/>
      <c r="E13" s="157"/>
      <c r="F13" s="55"/>
    </row>
    <row r="14" spans="1:8" ht="15" customHeight="1" x14ac:dyDescent="0.2">
      <c r="A14" s="204"/>
      <c r="B14" s="204"/>
      <c r="C14" s="204"/>
      <c r="D14" s="204"/>
      <c r="E14" s="204"/>
      <c r="F14" s="55"/>
    </row>
    <row r="15" spans="1:8" ht="15" customHeight="1" x14ac:dyDescent="0.2">
      <c r="A15" s="157"/>
      <c r="B15" s="157"/>
      <c r="C15" s="157"/>
      <c r="D15" s="157"/>
      <c r="E15" s="157"/>
      <c r="F15" s="55"/>
    </row>
    <row r="16" spans="1:8" ht="15" customHeight="1" x14ac:dyDescent="0.2">
      <c r="A16" s="157"/>
      <c r="B16" s="157"/>
      <c r="C16" s="157"/>
      <c r="D16" s="157"/>
      <c r="E16" s="157"/>
      <c r="F16" s="55"/>
    </row>
    <row r="17" spans="1:8" ht="15" customHeight="1" x14ac:dyDescent="0.2">
      <c r="A17" s="157"/>
      <c r="B17" s="157"/>
      <c r="C17" s="157"/>
      <c r="D17" s="157"/>
      <c r="E17" s="157"/>
      <c r="F17" s="55"/>
    </row>
    <row r="18" spans="1:8" ht="15" customHeight="1" x14ac:dyDescent="0.2">
      <c r="A18" s="157"/>
      <c r="B18" s="157"/>
      <c r="C18" s="157"/>
      <c r="D18" s="157"/>
      <c r="E18" s="157"/>
      <c r="F18" s="55"/>
    </row>
    <row r="19" spans="1:8" ht="15" customHeight="1" x14ac:dyDescent="0.2">
      <c r="A19" s="157"/>
      <c r="B19" s="157"/>
      <c r="C19" s="157"/>
      <c r="D19" s="157"/>
      <c r="E19" s="157"/>
      <c r="F19" s="55"/>
    </row>
    <row r="20" spans="1:8" ht="15" customHeight="1" x14ac:dyDescent="0.2">
      <c r="A20" s="157"/>
      <c r="B20" s="157"/>
      <c r="C20" s="157"/>
      <c r="D20" s="157"/>
      <c r="E20" s="157"/>
      <c r="F20" s="55"/>
    </row>
    <row r="21" spans="1:8" ht="15" customHeight="1" x14ac:dyDescent="0.2">
      <c r="A21" s="157"/>
      <c r="B21" s="157"/>
      <c r="C21" s="157"/>
      <c r="D21" s="157"/>
      <c r="E21" s="157"/>
      <c r="F21" s="55"/>
    </row>
    <row r="22" spans="1:8" ht="15" customHeight="1" thickBot="1" x14ac:dyDescent="0.25">
      <c r="A22" s="157"/>
      <c r="B22" s="157"/>
      <c r="C22" s="157"/>
      <c r="D22" s="157"/>
      <c r="E22" s="157"/>
      <c r="F22" s="55"/>
    </row>
    <row r="23" spans="1:8" ht="15" customHeight="1" thickBot="1" x14ac:dyDescent="0.25">
      <c r="A23" s="157"/>
      <c r="B23" s="157"/>
      <c r="C23" s="79" t="s">
        <v>177</v>
      </c>
      <c r="D23" s="80" t="s">
        <v>23</v>
      </c>
      <c r="E23" s="108"/>
      <c r="F23" s="55"/>
    </row>
    <row r="24" spans="1:8" ht="15" customHeight="1" x14ac:dyDescent="0.2">
      <c r="A24" s="157"/>
      <c r="B24" s="157"/>
      <c r="C24" s="157"/>
      <c r="D24" s="157"/>
      <c r="E24" s="157"/>
      <c r="F24" s="55"/>
      <c r="G24" s="237" t="s">
        <v>178</v>
      </c>
      <c r="H24" s="82" t="s">
        <v>179</v>
      </c>
    </row>
    <row r="25" spans="1:8" ht="15" customHeight="1" x14ac:dyDescent="0.2">
      <c r="A25" s="242" t="s">
        <v>100</v>
      </c>
      <c r="B25" s="243"/>
      <c r="C25" s="240"/>
      <c r="D25" s="240"/>
      <c r="E25" s="241"/>
      <c r="G25" s="237"/>
      <c r="H25" s="160" t="s">
        <v>180</v>
      </c>
    </row>
    <row r="26" spans="1:8" ht="15" customHeight="1" x14ac:dyDescent="0.2">
      <c r="A26" s="59" t="s">
        <v>19</v>
      </c>
      <c r="B26" s="59"/>
      <c r="C26" s="59"/>
      <c r="D26" s="7"/>
      <c r="E26" s="40"/>
      <c r="G26" s="109">
        <v>0</v>
      </c>
      <c r="H26" s="81" t="s">
        <v>181</v>
      </c>
    </row>
    <row r="27" spans="1:8" ht="15" customHeight="1" x14ac:dyDescent="0.2">
      <c r="A27" s="59" t="s">
        <v>52</v>
      </c>
      <c r="B27" s="59"/>
      <c r="C27" s="59"/>
      <c r="D27" s="7"/>
      <c r="E27" s="41"/>
      <c r="G27" s="109">
        <v>10.01</v>
      </c>
      <c r="H27" s="81">
        <f>+Tarifas!F77</f>
        <v>73.459999999999994</v>
      </c>
    </row>
    <row r="28" spans="1:8" ht="15" customHeight="1" x14ac:dyDescent="0.2">
      <c r="A28" s="59" t="s">
        <v>62</v>
      </c>
      <c r="B28" s="59"/>
      <c r="C28" s="59"/>
      <c r="D28" s="7"/>
      <c r="E28" s="40"/>
      <c r="G28" s="109">
        <v>15.01</v>
      </c>
      <c r="H28" s="81">
        <f>+Tarifas!F76</f>
        <v>51.66</v>
      </c>
    </row>
    <row r="29" spans="1:8" ht="15" customHeight="1" x14ac:dyDescent="0.2">
      <c r="A29" s="59" t="s">
        <v>63</v>
      </c>
      <c r="B29" s="59"/>
      <c r="C29" s="59"/>
      <c r="D29" s="7"/>
      <c r="E29" s="40"/>
      <c r="G29" s="109">
        <v>22.01</v>
      </c>
      <c r="H29" s="81">
        <f>+Tarifas!F75</f>
        <v>49.36</v>
      </c>
    </row>
    <row r="30" spans="1:8" x14ac:dyDescent="0.2">
      <c r="A30" s="60" t="s">
        <v>182</v>
      </c>
      <c r="B30" s="59"/>
      <c r="C30" s="59" t="s">
        <v>110</v>
      </c>
      <c r="D30" s="7"/>
      <c r="E30" s="167"/>
      <c r="G30" s="109">
        <v>29.01</v>
      </c>
      <c r="H30" s="81">
        <f>+Tarifas!F74</f>
        <v>47.06</v>
      </c>
    </row>
    <row r="31" spans="1:8" x14ac:dyDescent="0.2">
      <c r="A31" s="60"/>
      <c r="B31" s="59"/>
      <c r="C31" s="59" t="s">
        <v>65</v>
      </c>
      <c r="D31" s="7"/>
      <c r="E31" s="165"/>
      <c r="G31" s="168"/>
      <c r="H31" s="169"/>
    </row>
    <row r="32" spans="1:8" x14ac:dyDescent="0.2">
      <c r="A32" s="60" t="s">
        <v>183</v>
      </c>
      <c r="B32" s="59"/>
      <c r="C32" s="59"/>
      <c r="D32" s="7" t="s">
        <v>29</v>
      </c>
      <c r="E32" s="40" t="s">
        <v>749</v>
      </c>
    </row>
    <row r="33" spans="1:5" ht="14.25" customHeight="1" x14ac:dyDescent="0.2">
      <c r="A33" s="239" t="s">
        <v>184</v>
      </c>
      <c r="B33" s="239"/>
      <c r="C33" s="239"/>
      <c r="D33" s="7" t="s">
        <v>31</v>
      </c>
      <c r="E33" s="75"/>
    </row>
    <row r="34" spans="1:5" ht="14.25" customHeight="1" x14ac:dyDescent="0.2">
      <c r="A34" s="239" t="s">
        <v>185</v>
      </c>
      <c r="B34" s="239"/>
      <c r="C34" s="239"/>
      <c r="D34" s="7"/>
      <c r="E34" s="76">
        <f>IF(E32="si",Tarifas!F78,VLOOKUP(E23,G26:H30,2))</f>
        <v>118.23</v>
      </c>
    </row>
    <row r="35" spans="1:5" ht="14.25" hidden="1" customHeight="1" x14ac:dyDescent="0.2">
      <c r="A35" s="239" t="s">
        <v>186</v>
      </c>
      <c r="B35" s="239"/>
      <c r="C35" s="239"/>
      <c r="D35" s="7" t="s">
        <v>29</v>
      </c>
      <c r="E35" s="40" t="s">
        <v>187</v>
      </c>
    </row>
    <row r="36" spans="1:5" ht="14.25" customHeight="1" x14ac:dyDescent="0.2">
      <c r="A36" s="239" t="s">
        <v>188</v>
      </c>
      <c r="B36" s="239"/>
      <c r="C36" s="239"/>
      <c r="D36" s="7"/>
      <c r="E36" s="83">
        <f>IF(E35="si",Tarifas!F61/100,IF(E33&lt;E34,0,IF(E33/E34&lt;2,Tarifas!F63/100,IF(E33/E34&lt;3,Tarifas!F64/100,IF(E33/E34&lt;4,Tarifas!F65/100,IF(E33/E34&lt;5,Tarifas!F66/100,Tarifas!F67/100))))))</f>
        <v>0</v>
      </c>
    </row>
    <row r="37" spans="1:5" ht="14.25" customHeight="1" x14ac:dyDescent="0.2">
      <c r="A37" s="60" t="s">
        <v>189</v>
      </c>
      <c r="B37" s="59"/>
      <c r="C37" s="145"/>
      <c r="D37" s="7" t="s">
        <v>72</v>
      </c>
      <c r="E37" s="74"/>
    </row>
    <row r="38" spans="1:5" ht="14.25" customHeight="1" x14ac:dyDescent="0.2">
      <c r="A38" s="84" t="s">
        <v>190</v>
      </c>
      <c r="B38" s="145"/>
      <c r="C38" s="145"/>
      <c r="D38" s="7" t="s">
        <v>72</v>
      </c>
      <c r="E38" s="74"/>
    </row>
    <row r="39" spans="1:5" ht="14.25" customHeight="1" x14ac:dyDescent="0.2">
      <c r="A39" s="61" t="s">
        <v>191</v>
      </c>
      <c r="B39" s="61"/>
      <c r="C39" s="59"/>
      <c r="D39" s="7"/>
      <c r="E39" s="50" t="e">
        <f>ROUND((E37-E38)*((E33-E34)/E33)*E36,0)</f>
        <v>#DIV/0!</v>
      </c>
    </row>
    <row r="40" spans="1:5" ht="14.25" customHeight="1" x14ac:dyDescent="0.2">
      <c r="A40" s="60" t="s">
        <v>119</v>
      </c>
      <c r="B40" s="61"/>
      <c r="C40" s="59"/>
      <c r="D40" s="7" t="s">
        <v>29</v>
      </c>
      <c r="E40" s="39"/>
    </row>
    <row r="41" spans="1:5" ht="14.25" customHeight="1" x14ac:dyDescent="0.2">
      <c r="A41" s="60" t="s">
        <v>192</v>
      </c>
      <c r="B41" s="59"/>
      <c r="C41" s="59"/>
      <c r="D41" s="7" t="s">
        <v>72</v>
      </c>
      <c r="E41" s="42"/>
    </row>
    <row r="42" spans="1:5" ht="14.25" customHeight="1" x14ac:dyDescent="0.2">
      <c r="A42" s="60" t="s">
        <v>193</v>
      </c>
      <c r="B42" s="59"/>
      <c r="C42" s="59"/>
      <c r="D42" s="7" t="s">
        <v>72</v>
      </c>
      <c r="E42" s="75"/>
    </row>
    <row r="43" spans="1:5" ht="14.25" customHeight="1" x14ac:dyDescent="0.2">
      <c r="A43" s="238" t="s">
        <v>129</v>
      </c>
      <c r="B43" s="239"/>
      <c r="C43" s="239"/>
      <c r="D43" s="7" t="s">
        <v>72</v>
      </c>
      <c r="E43" s="77"/>
    </row>
    <row r="44" spans="1:5" ht="14.25" customHeight="1" x14ac:dyDescent="0.2">
      <c r="A44" s="60" t="s">
        <v>161</v>
      </c>
      <c r="B44" s="61"/>
      <c r="C44" s="59"/>
      <c r="D44" s="12" t="s">
        <v>116</v>
      </c>
      <c r="E44" s="39"/>
    </row>
    <row r="45" spans="1:5" ht="14.25" customHeight="1" x14ac:dyDescent="0.2">
      <c r="A45" s="60" t="s">
        <v>133</v>
      </c>
      <c r="B45" s="61"/>
      <c r="C45" s="59"/>
      <c r="D45" s="12" t="s">
        <v>116</v>
      </c>
      <c r="E45" s="52"/>
    </row>
    <row r="46" spans="1:5" ht="14.25" customHeight="1" x14ac:dyDescent="0.2">
      <c r="A46" s="60" t="s">
        <v>194</v>
      </c>
      <c r="B46" s="61"/>
      <c r="C46" s="59"/>
      <c r="D46" s="12" t="s">
        <v>116</v>
      </c>
      <c r="E46" s="42"/>
    </row>
    <row r="47" spans="1:5" ht="14.25" customHeight="1" x14ac:dyDescent="0.2">
      <c r="A47" s="60" t="s">
        <v>135</v>
      </c>
      <c r="B47" s="61"/>
      <c r="C47" s="145"/>
      <c r="D47" s="12" t="s">
        <v>116</v>
      </c>
      <c r="E47" s="39"/>
    </row>
    <row r="48" spans="1:5" ht="14.25" customHeight="1" x14ac:dyDescent="0.2">
      <c r="A48" s="60" t="s">
        <v>195</v>
      </c>
      <c r="B48" s="61"/>
      <c r="C48" s="145"/>
      <c r="D48" s="12"/>
      <c r="E48" s="33" t="e">
        <f>IF(E40="no",0,E39-E46)</f>
        <v>#DIV/0!</v>
      </c>
    </row>
    <row r="49" spans="1:5" ht="15" customHeight="1" x14ac:dyDescent="0.2">
      <c r="A49" s="93" t="s">
        <v>196</v>
      </c>
      <c r="B49" s="61"/>
      <c r="C49" s="59"/>
      <c r="D49" s="7"/>
      <c r="E49" s="48" t="e">
        <f>IF(E40="si",0,IF(E42&lt;0,ROUND((E39+E41)*E43,2),ROUND((E39+E41)*E42,2)))</f>
        <v>#DIV/0!</v>
      </c>
    </row>
    <row r="50" spans="1:5" x14ac:dyDescent="0.2">
      <c r="A50" s="60" t="s">
        <v>138</v>
      </c>
      <c r="B50" s="59"/>
      <c r="C50" s="59"/>
      <c r="D50" s="7"/>
      <c r="E50" s="166"/>
    </row>
    <row r="51" spans="1:5" x14ac:dyDescent="0.2">
      <c r="D51" s="7"/>
      <c r="E51" s="69"/>
    </row>
    <row r="52" spans="1:5" x14ac:dyDescent="0.2">
      <c r="A52" s="8"/>
      <c r="B52" s="10" t="s">
        <v>38</v>
      </c>
    </row>
    <row r="53" spans="1:5" x14ac:dyDescent="0.2">
      <c r="A53" s="11"/>
      <c r="B53" s="10" t="s">
        <v>39</v>
      </c>
    </row>
    <row r="54" spans="1:5" x14ac:dyDescent="0.2">
      <c r="B54" s="10"/>
    </row>
    <row r="55" spans="1:5" x14ac:dyDescent="0.2">
      <c r="B55" s="10"/>
    </row>
    <row r="56" spans="1:5" x14ac:dyDescent="0.2">
      <c r="B56" s="10"/>
    </row>
    <row r="57" spans="1:5" x14ac:dyDescent="0.2">
      <c r="C57" s="3"/>
    </row>
    <row r="58" spans="1:5" x14ac:dyDescent="0.2">
      <c r="A58" t="s">
        <v>48</v>
      </c>
      <c r="B58" s="9"/>
      <c r="C58" s="9"/>
      <c r="D58" s="9"/>
      <c r="E58" s="9"/>
    </row>
    <row r="59" spans="1:5" x14ac:dyDescent="0.2">
      <c r="A59" s="9"/>
      <c r="B59" s="9"/>
      <c r="C59" s="9"/>
      <c r="D59" s="9"/>
      <c r="E59" s="9"/>
    </row>
    <row r="60" spans="1:5" x14ac:dyDescent="0.2">
      <c r="A60" s="9"/>
      <c r="B60" s="9"/>
      <c r="C60" s="9"/>
      <c r="D60" s="9"/>
      <c r="E60" s="9"/>
    </row>
    <row r="61" spans="1:5" x14ac:dyDescent="0.2">
      <c r="A61" s="9"/>
      <c r="B61" s="9"/>
      <c r="C61" s="9"/>
      <c r="D61" s="9"/>
      <c r="E61" s="9"/>
    </row>
    <row r="62" spans="1:5" x14ac:dyDescent="0.2">
      <c r="A62" s="9"/>
      <c r="B62" s="9"/>
      <c r="C62" s="9"/>
      <c r="D62" s="9"/>
      <c r="E62" s="9"/>
    </row>
    <row r="63" spans="1:5" x14ac:dyDescent="0.2">
      <c r="A63" s="9"/>
      <c r="B63" s="9"/>
      <c r="C63" s="9"/>
      <c r="D63" s="9"/>
      <c r="E63" s="9"/>
    </row>
    <row r="64" spans="1:5" x14ac:dyDescent="0.2">
      <c r="A64" s="9"/>
      <c r="B64" s="9"/>
      <c r="C64" s="9"/>
      <c r="D64" s="9"/>
      <c r="E64" s="9"/>
    </row>
    <row r="65" spans="1:5" x14ac:dyDescent="0.2">
      <c r="A65" s="9" t="s">
        <v>41</v>
      </c>
      <c r="B65" s="9"/>
      <c r="C65" s="9"/>
      <c r="D65" s="9"/>
      <c r="E65" s="9"/>
    </row>
    <row r="66" spans="1:5" x14ac:dyDescent="0.2">
      <c r="A66" s="9"/>
      <c r="B66" s="9"/>
      <c r="C66" s="9"/>
      <c r="D66" s="9"/>
      <c r="E66" s="9"/>
    </row>
    <row r="73" spans="1:5" ht="15" x14ac:dyDescent="0.2">
      <c r="A73" s="197" t="s">
        <v>11</v>
      </c>
      <c r="B73" s="197"/>
      <c r="C73" s="197"/>
      <c r="D73" s="197"/>
      <c r="E73" s="197"/>
    </row>
    <row r="75" spans="1:5" x14ac:dyDescent="0.2">
      <c r="A75" s="1" t="s">
        <v>139</v>
      </c>
    </row>
    <row r="77" spans="1:5" x14ac:dyDescent="0.2">
      <c r="A77" s="56" t="s">
        <v>23</v>
      </c>
      <c r="B77" s="4" t="s">
        <v>197</v>
      </c>
      <c r="D77" s="4"/>
      <c r="E77" s="4"/>
    </row>
    <row r="78" spans="1:5" x14ac:dyDescent="0.2">
      <c r="A78" s="56" t="s">
        <v>29</v>
      </c>
      <c r="B78" s="58" t="s">
        <v>36</v>
      </c>
      <c r="D78" s="4"/>
      <c r="E78" s="4"/>
    </row>
    <row r="79" spans="1:5" x14ac:dyDescent="0.2">
      <c r="A79" s="56" t="s">
        <v>31</v>
      </c>
      <c r="B79" s="4" t="s">
        <v>198</v>
      </c>
      <c r="D79" s="4"/>
      <c r="E79" s="4"/>
    </row>
    <row r="80" spans="1:5" ht="14.1" customHeight="1" x14ac:dyDescent="0.2">
      <c r="A80" s="56" t="s">
        <v>72</v>
      </c>
      <c r="B80" s="195" t="s">
        <v>199</v>
      </c>
      <c r="C80" s="195"/>
      <c r="D80" s="195"/>
      <c r="E80" s="195"/>
    </row>
    <row r="81" spans="1:5" ht="14.1" customHeight="1" x14ac:dyDescent="0.2">
      <c r="A81" s="56"/>
      <c r="B81" s="195"/>
      <c r="C81" s="195"/>
      <c r="D81" s="195"/>
      <c r="E81" s="195"/>
    </row>
    <row r="82" spans="1:5" x14ac:dyDescent="0.2">
      <c r="A82" s="56" t="s">
        <v>116</v>
      </c>
      <c r="B82" s="4" t="s">
        <v>148</v>
      </c>
      <c r="D82" s="4"/>
      <c r="E82" s="4"/>
    </row>
    <row r="83" spans="1:5" ht="12" customHeight="1" x14ac:dyDescent="0.2">
      <c r="B83" s="195"/>
      <c r="C83" s="195"/>
      <c r="D83" s="195"/>
      <c r="E83" s="195"/>
    </row>
    <row r="84" spans="1:5" ht="12.75" customHeight="1" x14ac:dyDescent="0.2">
      <c r="A84" s="56"/>
      <c r="B84" s="195"/>
      <c r="C84" s="195"/>
      <c r="D84" s="195"/>
      <c r="E84" s="195"/>
    </row>
    <row r="85" spans="1:5" ht="11.25" customHeight="1" x14ac:dyDescent="0.2">
      <c r="A85" s="56"/>
      <c r="B85" s="195"/>
      <c r="C85" s="195"/>
      <c r="D85" s="195"/>
      <c r="E85" s="195"/>
    </row>
  </sheetData>
  <mergeCells count="19">
    <mergeCell ref="A3:E3"/>
    <mergeCell ref="A5:E5"/>
    <mergeCell ref="A7:E7"/>
    <mergeCell ref="A10:E10"/>
    <mergeCell ref="A14:E14"/>
    <mergeCell ref="A8:E8"/>
    <mergeCell ref="A12:E12"/>
    <mergeCell ref="B80:E81"/>
    <mergeCell ref="B83:E83"/>
    <mergeCell ref="B84:E85"/>
    <mergeCell ref="G24:G25"/>
    <mergeCell ref="A73:E73"/>
    <mergeCell ref="A43:C43"/>
    <mergeCell ref="C25:E25"/>
    <mergeCell ref="A36:C36"/>
    <mergeCell ref="A34:C34"/>
    <mergeCell ref="A33:C33"/>
    <mergeCell ref="A25:B25"/>
    <mergeCell ref="A35:C35"/>
  </mergeCells>
  <dataValidations count="1">
    <dataValidation type="whole" operator="greaterThanOrEqual" showInputMessage="1" showErrorMessage="1" sqref="E31" xr:uid="{7D1FA025-C253-4D11-9061-03FC89D4FD6D}">
      <formula1>2017</formula1>
    </dataValidation>
  </dataValidations>
  <printOptions horizontalCentered="1"/>
  <pageMargins left="0.19685039370078741" right="0.19685039370078741" top="0.78740157480314965" bottom="0.39370078740157483" header="0.31496062992125984" footer="0.31496062992125984"/>
  <pageSetup scale="65" fitToHeight="2" orientation="portrait" horizontalDpi="4294967292" verticalDpi="4294967292" r:id="rId1"/>
  <headerFooter>
    <oddFooter>&amp;R&amp;P de &amp;N</oddFooter>
  </headerFooter>
  <rowBreaks count="1" manualBreakCount="1">
    <brk id="71" max="16383" man="1"/>
  </rowBreaks>
  <drawing r:id="rId2"/>
  <extLst>
    <ext xmlns:x14="http://schemas.microsoft.com/office/spreadsheetml/2009/9/main" uri="{CCE6A557-97BC-4b89-ADB6-D9C93CAAB3DF}">
      <x14:dataValidations xmlns:xm="http://schemas.microsoft.com/office/excel/2006/main" count="2">
        <x14:dataValidation type="list" showInputMessage="1" showErrorMessage="1" xr:uid="{7FF102AB-0E54-4BC7-AFE5-308D7594B353}">
          <x14:formula1>
            <xm:f>Parámetros!$B$2:$B$13</xm:f>
          </x14:formula1>
          <xm:sqref>E30</xm:sqref>
        </x14:dataValidation>
        <x14:dataValidation type="list" showInputMessage="1" showErrorMessage="1" xr:uid="{49CFD314-61CC-4AE7-A253-E1D610703FB1}">
          <x14:formula1>
            <xm:f>Parámetros!$D$2:$D$434</xm:f>
          </x14:formula1>
          <xm:sqref>E26</xm:sqref>
        </x14:dataValidation>
      </x14:dataValidations>
    </ex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H86"/>
  <sheetViews>
    <sheetView zoomScale="120" zoomScaleNormal="120" zoomScalePageLayoutView="150" workbookViewId="0">
      <selection activeCell="A3" sqref="A3:E3"/>
    </sheetView>
  </sheetViews>
  <sheetFormatPr baseColWidth="10" defaultColWidth="10.875" defaultRowHeight="14.25" x14ac:dyDescent="0.2"/>
  <cols>
    <col min="1" max="1" width="4" customWidth="1"/>
    <col min="2" max="2" width="16.125" customWidth="1"/>
    <col min="3" max="3" width="77.625" customWidth="1"/>
    <col min="4" max="4" width="4.625" customWidth="1"/>
    <col min="5" max="5" width="17.625" customWidth="1"/>
    <col min="6" max="6" width="10.875" customWidth="1"/>
    <col min="7" max="7" width="11" customWidth="1"/>
    <col min="8" max="8" width="12.875" customWidth="1"/>
    <col min="11" max="11" width="56.875" customWidth="1"/>
    <col min="13" max="13" width="11" customWidth="1"/>
    <col min="14" max="14" width="4.625" customWidth="1"/>
  </cols>
  <sheetData>
    <row r="3" spans="1:8" ht="18" x14ac:dyDescent="0.25">
      <c r="A3" s="198" t="s">
        <v>751</v>
      </c>
      <c r="B3" s="198"/>
      <c r="C3" s="198"/>
      <c r="D3" s="198"/>
      <c r="E3" s="198"/>
      <c r="F3" s="55"/>
      <c r="G3" s="5"/>
      <c r="H3" s="5"/>
    </row>
    <row r="4" spans="1:8" ht="18" x14ac:dyDescent="0.25">
      <c r="A4" s="197" t="s">
        <v>12</v>
      </c>
      <c r="B4" s="197"/>
      <c r="C4" s="197"/>
      <c r="D4" s="197"/>
      <c r="E4" s="197"/>
      <c r="F4" s="55"/>
      <c r="G4" s="5"/>
      <c r="H4" s="5"/>
    </row>
    <row r="5" spans="1:8" ht="18" x14ac:dyDescent="0.25">
      <c r="A5" s="196" t="s">
        <v>750</v>
      </c>
      <c r="B5" s="197"/>
      <c r="C5" s="197"/>
      <c r="D5" s="197"/>
      <c r="E5" s="197"/>
      <c r="F5" s="55"/>
      <c r="G5" s="5"/>
      <c r="H5" s="5"/>
    </row>
    <row r="6" spans="1:8" ht="9" customHeight="1" x14ac:dyDescent="0.2">
      <c r="A6" s="35"/>
      <c r="B6" s="35"/>
      <c r="C6" s="35"/>
      <c r="D6" s="35"/>
      <c r="E6" s="35"/>
      <c r="F6" s="35"/>
    </row>
    <row r="7" spans="1:8" ht="15" customHeight="1" x14ac:dyDescent="0.25">
      <c r="A7" s="197" t="s">
        <v>42</v>
      </c>
      <c r="B7" s="197"/>
      <c r="C7" s="197"/>
      <c r="D7" s="197"/>
      <c r="E7" s="197"/>
      <c r="F7" s="55"/>
      <c r="G7" s="5"/>
      <c r="H7" s="5"/>
    </row>
    <row r="8" spans="1:8" ht="15" customHeight="1" x14ac:dyDescent="0.25">
      <c r="A8" s="197" t="s">
        <v>200</v>
      </c>
      <c r="B8" s="197"/>
      <c r="C8" s="197"/>
      <c r="D8" s="197"/>
      <c r="E8" s="197"/>
      <c r="F8" s="55"/>
      <c r="G8" s="5"/>
      <c r="H8" s="5"/>
    </row>
    <row r="9" spans="1:8" ht="12" customHeight="1" x14ac:dyDescent="0.25">
      <c r="A9" s="156"/>
      <c r="B9" s="156"/>
      <c r="C9" s="156"/>
      <c r="D9" s="156"/>
      <c r="E9" s="156"/>
      <c r="F9" s="55"/>
      <c r="G9" s="5"/>
      <c r="H9" s="5"/>
    </row>
    <row r="10" spans="1:8" ht="18" customHeight="1" x14ac:dyDescent="0.2">
      <c r="A10" s="204" t="s">
        <v>175</v>
      </c>
      <c r="B10" s="204"/>
      <c r="C10" s="204"/>
      <c r="D10" s="204"/>
      <c r="E10" s="204"/>
      <c r="F10" s="55"/>
    </row>
    <row r="11" spans="1:8" ht="9.75" customHeight="1" x14ac:dyDescent="0.2">
      <c r="A11" s="157"/>
      <c r="B11" s="157"/>
      <c r="C11" s="157"/>
      <c r="D11" s="157"/>
      <c r="E11" s="157"/>
      <c r="F11" s="55"/>
    </row>
    <row r="12" spans="1:8" ht="15" customHeight="1" x14ac:dyDescent="0.2">
      <c r="A12" s="197" t="s">
        <v>60</v>
      </c>
      <c r="B12" s="197"/>
      <c r="C12" s="197"/>
      <c r="D12" s="197"/>
      <c r="E12" s="197"/>
      <c r="F12" s="55"/>
    </row>
    <row r="13" spans="1:8" ht="15" customHeight="1" x14ac:dyDescent="0.2">
      <c r="A13" s="157"/>
      <c r="B13" s="157"/>
      <c r="C13" s="157"/>
      <c r="D13" s="157"/>
      <c r="E13" s="157"/>
      <c r="F13" s="55"/>
    </row>
    <row r="14" spans="1:8" ht="15" customHeight="1" x14ac:dyDescent="0.2">
      <c r="A14" s="204"/>
      <c r="B14" s="204"/>
      <c r="C14" s="204"/>
      <c r="D14" s="204"/>
      <c r="E14" s="204"/>
      <c r="F14" s="55"/>
    </row>
    <row r="15" spans="1:8" ht="15" customHeight="1" x14ac:dyDescent="0.2">
      <c r="A15" s="157"/>
      <c r="B15" s="157"/>
      <c r="C15" s="157"/>
      <c r="D15" s="157"/>
      <c r="E15" s="157"/>
      <c r="F15" s="55"/>
    </row>
    <row r="16" spans="1:8" ht="15" customHeight="1" x14ac:dyDescent="0.2">
      <c r="A16" s="157"/>
      <c r="B16" s="157"/>
      <c r="C16" s="157"/>
      <c r="D16" s="157"/>
      <c r="E16" s="157"/>
      <c r="F16" s="55"/>
    </row>
    <row r="17" spans="1:6" ht="15" customHeight="1" x14ac:dyDescent="0.2">
      <c r="A17" s="157"/>
      <c r="B17" s="157"/>
      <c r="C17" s="157"/>
      <c r="D17" s="157"/>
      <c r="E17" s="157"/>
      <c r="F17" s="55"/>
    </row>
    <row r="18" spans="1:6" ht="15" customHeight="1" x14ac:dyDescent="0.2">
      <c r="A18" s="157"/>
      <c r="B18" s="157"/>
      <c r="C18" s="157"/>
      <c r="D18" s="157"/>
      <c r="E18" s="157"/>
      <c r="F18" s="55"/>
    </row>
    <row r="19" spans="1:6" ht="15" customHeight="1" x14ac:dyDescent="0.2">
      <c r="A19" s="157"/>
      <c r="B19" s="157"/>
      <c r="C19" s="157"/>
      <c r="D19" s="157"/>
      <c r="E19" s="157"/>
      <c r="F19" s="55"/>
    </row>
    <row r="20" spans="1:6" ht="15" customHeight="1" x14ac:dyDescent="0.2">
      <c r="A20" s="157"/>
      <c r="B20" s="157"/>
      <c r="C20" s="157"/>
      <c r="D20" s="157"/>
      <c r="E20" s="157"/>
      <c r="F20" s="55"/>
    </row>
    <row r="21" spans="1:6" ht="15" customHeight="1" x14ac:dyDescent="0.2">
      <c r="A21" s="157"/>
      <c r="B21" s="157"/>
      <c r="C21" s="157"/>
      <c r="D21" s="157"/>
      <c r="E21" s="157"/>
      <c r="F21" s="55"/>
    </row>
    <row r="22" spans="1:6" ht="15" customHeight="1" x14ac:dyDescent="0.2">
      <c r="A22" s="157"/>
      <c r="B22" s="157"/>
      <c r="C22" s="157"/>
      <c r="D22" s="157"/>
      <c r="E22" s="157"/>
      <c r="F22" s="55"/>
    </row>
    <row r="23" spans="1:6" ht="15" customHeight="1" x14ac:dyDescent="0.2">
      <c r="A23" s="157"/>
      <c r="B23" s="157"/>
      <c r="C23" s="157"/>
      <c r="D23" s="157"/>
      <c r="E23" s="157"/>
      <c r="F23" s="55"/>
    </row>
    <row r="24" spans="1:6" ht="15" customHeight="1" x14ac:dyDescent="0.2">
      <c r="A24" s="157"/>
      <c r="B24" s="157"/>
      <c r="C24" s="157"/>
      <c r="D24" s="157"/>
      <c r="E24" s="157"/>
      <c r="F24" s="55"/>
    </row>
    <row r="25" spans="1:6" ht="15" customHeight="1" x14ac:dyDescent="0.2">
      <c r="A25" s="157"/>
      <c r="B25" s="157"/>
      <c r="C25" s="157"/>
      <c r="D25" s="157"/>
      <c r="E25" s="157"/>
      <c r="F25" s="55"/>
    </row>
    <row r="26" spans="1:6" ht="15" customHeight="1" x14ac:dyDescent="0.2">
      <c r="A26" s="157"/>
      <c r="B26" s="157"/>
      <c r="C26" s="157"/>
      <c r="D26" s="157"/>
      <c r="E26" s="157"/>
      <c r="F26" s="55"/>
    </row>
    <row r="27" spans="1:6" ht="15" customHeight="1" x14ac:dyDescent="0.2">
      <c r="A27" s="208" t="s">
        <v>100</v>
      </c>
      <c r="B27" s="209"/>
      <c r="C27" s="201"/>
      <c r="D27" s="202"/>
      <c r="E27" s="203"/>
    </row>
    <row r="28" spans="1:6" ht="15" customHeight="1" x14ac:dyDescent="0.2">
      <c r="A28" s="59" t="s">
        <v>19</v>
      </c>
      <c r="B28" s="59"/>
      <c r="C28" s="59"/>
      <c r="D28" s="12"/>
      <c r="E28" s="40"/>
    </row>
    <row r="29" spans="1:6" ht="15" customHeight="1" x14ac:dyDescent="0.2">
      <c r="A29" s="59" t="s">
        <v>52</v>
      </c>
      <c r="B29" s="59"/>
      <c r="C29" s="59"/>
      <c r="D29" s="12"/>
      <c r="E29" s="68"/>
    </row>
    <row r="30" spans="1:6" ht="15" customHeight="1" x14ac:dyDescent="0.2">
      <c r="A30" s="59" t="s">
        <v>62</v>
      </c>
      <c r="B30" s="59"/>
      <c r="C30" s="59"/>
      <c r="D30" s="12"/>
      <c r="E30" s="22"/>
    </row>
    <row r="31" spans="1:6" ht="15" customHeight="1" x14ac:dyDescent="0.2">
      <c r="A31" s="59" t="s">
        <v>63</v>
      </c>
      <c r="B31" s="59"/>
      <c r="C31" s="59"/>
      <c r="D31" s="12"/>
      <c r="E31" s="22"/>
    </row>
    <row r="32" spans="1:6" x14ac:dyDescent="0.2">
      <c r="A32" s="60" t="s">
        <v>182</v>
      </c>
      <c r="B32" s="59"/>
      <c r="C32" s="59" t="s">
        <v>110</v>
      </c>
      <c r="D32" s="12"/>
      <c r="E32" s="167"/>
    </row>
    <row r="33" spans="1:5" x14ac:dyDescent="0.2">
      <c r="A33" s="59"/>
      <c r="B33" s="59"/>
      <c r="C33" s="59" t="s">
        <v>65</v>
      </c>
      <c r="D33" s="12"/>
      <c r="E33" s="165"/>
    </row>
    <row r="34" spans="1:5" x14ac:dyDescent="0.2">
      <c r="A34" s="59" t="s">
        <v>201</v>
      </c>
      <c r="B34" s="59"/>
      <c r="C34" s="59"/>
      <c r="D34" s="12" t="s">
        <v>23</v>
      </c>
      <c r="E34" s="88"/>
    </row>
    <row r="35" spans="1:5" ht="14.25" customHeight="1" x14ac:dyDescent="0.2">
      <c r="A35" s="239" t="s">
        <v>184</v>
      </c>
      <c r="B35" s="239"/>
      <c r="C35" s="239"/>
      <c r="D35" s="12" t="s">
        <v>29</v>
      </c>
      <c r="E35" s="89"/>
    </row>
    <row r="36" spans="1:5" ht="14.25" customHeight="1" x14ac:dyDescent="0.2">
      <c r="A36" s="239" t="s">
        <v>185</v>
      </c>
      <c r="B36" s="239"/>
      <c r="C36" s="239"/>
      <c r="D36" s="12"/>
      <c r="E36" s="90" t="str">
        <f>IF(E34&lt;300,"ERROR",IF(E34&gt;1000,Tarifas!F81,Tarifas!F80))</f>
        <v>ERROR</v>
      </c>
    </row>
    <row r="37" spans="1:5" ht="14.25" hidden="1" customHeight="1" x14ac:dyDescent="0.2">
      <c r="A37" s="239" t="s">
        <v>186</v>
      </c>
      <c r="B37" s="239"/>
      <c r="C37" s="239"/>
      <c r="D37" s="12" t="s">
        <v>72</v>
      </c>
      <c r="E37" s="22" t="s">
        <v>187</v>
      </c>
    </row>
    <row r="38" spans="1:5" ht="14.25" customHeight="1" x14ac:dyDescent="0.2">
      <c r="A38" s="239" t="s">
        <v>188</v>
      </c>
      <c r="B38" s="239"/>
      <c r="C38" s="239"/>
      <c r="E38" s="70">
        <f>IF(E37="si",Tarifas!F61/100,IF(E35&lt;E36,0,IF(E35/E36&lt;2,Tarifas!F63/100,IF(E35/E36&lt;3,Tarifas!F64/100,IF(E35/E36&lt;4,Tarifas!F65/100,IF(E35/E36&lt;5,Tarifas!F66/100,Tarifas!F67/100))))))</f>
        <v>0</v>
      </c>
    </row>
    <row r="39" spans="1:5" ht="14.25" customHeight="1" x14ac:dyDescent="0.2">
      <c r="A39" s="60" t="s">
        <v>189</v>
      </c>
      <c r="B39" s="59"/>
      <c r="C39" s="145"/>
      <c r="D39" s="12" t="s">
        <v>31</v>
      </c>
      <c r="E39" s="88"/>
    </row>
    <row r="40" spans="1:5" ht="14.25" customHeight="1" x14ac:dyDescent="0.2">
      <c r="A40" s="84" t="s">
        <v>202</v>
      </c>
      <c r="B40" s="145"/>
      <c r="C40" s="145"/>
      <c r="D40" s="12" t="s">
        <v>31</v>
      </c>
      <c r="E40" s="88"/>
    </row>
    <row r="41" spans="1:5" ht="14.25" customHeight="1" x14ac:dyDescent="0.2">
      <c r="A41" s="61" t="s">
        <v>203</v>
      </c>
      <c r="B41" s="61"/>
      <c r="C41" s="59"/>
      <c r="D41" s="12"/>
      <c r="E41" s="33" t="e">
        <f>ROUND((E39-E40)*((E35-E36)/E35)*E38,0)</f>
        <v>#VALUE!</v>
      </c>
    </row>
    <row r="42" spans="1:5" ht="14.25" customHeight="1" x14ac:dyDescent="0.2">
      <c r="A42" s="60" t="s">
        <v>119</v>
      </c>
      <c r="B42" s="61"/>
      <c r="C42" s="59"/>
      <c r="D42" s="12" t="s">
        <v>72</v>
      </c>
      <c r="E42" s="22"/>
    </row>
    <row r="43" spans="1:5" ht="14.25" customHeight="1" x14ac:dyDescent="0.2">
      <c r="A43" s="60" t="s">
        <v>120</v>
      </c>
      <c r="B43" s="59"/>
      <c r="C43" s="59"/>
      <c r="D43" s="12" t="s">
        <v>31</v>
      </c>
      <c r="E43" s="88"/>
    </row>
    <row r="44" spans="1:5" ht="14.25" customHeight="1" x14ac:dyDescent="0.2">
      <c r="A44" s="60" t="s">
        <v>204</v>
      </c>
      <c r="B44" s="59"/>
      <c r="C44" s="59"/>
      <c r="D44" s="12" t="s">
        <v>31</v>
      </c>
      <c r="E44" s="89"/>
    </row>
    <row r="45" spans="1:5" ht="14.25" customHeight="1" x14ac:dyDescent="0.2">
      <c r="A45" s="238" t="s">
        <v>129</v>
      </c>
      <c r="B45" s="239"/>
      <c r="C45" s="239"/>
      <c r="D45" s="12" t="s">
        <v>31</v>
      </c>
      <c r="E45" s="89"/>
    </row>
    <row r="46" spans="1:5" ht="14.25" customHeight="1" x14ac:dyDescent="0.2">
      <c r="A46" s="60" t="s">
        <v>161</v>
      </c>
      <c r="B46" s="61"/>
      <c r="C46" s="59"/>
      <c r="D46" s="12" t="s">
        <v>116</v>
      </c>
      <c r="E46" s="68"/>
    </row>
    <row r="47" spans="1:5" ht="14.25" customHeight="1" x14ac:dyDescent="0.2">
      <c r="A47" s="60" t="s">
        <v>133</v>
      </c>
      <c r="B47" s="61"/>
      <c r="C47" s="59"/>
      <c r="D47" s="12" t="s">
        <v>116</v>
      </c>
      <c r="E47" s="68"/>
    </row>
    <row r="48" spans="1:5" ht="14.25" customHeight="1" x14ac:dyDescent="0.2">
      <c r="A48" s="60" t="s">
        <v>194</v>
      </c>
      <c r="B48" s="61"/>
      <c r="C48" s="145"/>
      <c r="D48" s="12" t="s">
        <v>116</v>
      </c>
      <c r="E48" s="88"/>
    </row>
    <row r="49" spans="1:5" ht="14.25" customHeight="1" x14ac:dyDescent="0.2">
      <c r="A49" s="60" t="s">
        <v>135</v>
      </c>
      <c r="B49" s="61"/>
      <c r="C49" s="145"/>
      <c r="D49" s="12" t="s">
        <v>116</v>
      </c>
      <c r="E49" s="22"/>
    </row>
    <row r="50" spans="1:5" ht="14.25" customHeight="1" x14ac:dyDescent="0.2">
      <c r="A50" s="60" t="s">
        <v>205</v>
      </c>
      <c r="B50" s="61"/>
      <c r="C50" s="145"/>
      <c r="E50" s="33" t="e">
        <f>IF(E42="no",0,E41-E48)</f>
        <v>#VALUE!</v>
      </c>
    </row>
    <row r="51" spans="1:5" ht="15.75" customHeight="1" x14ac:dyDescent="0.2">
      <c r="A51" s="61" t="s">
        <v>206</v>
      </c>
      <c r="B51" s="61"/>
      <c r="C51" s="59"/>
      <c r="D51" s="12"/>
      <c r="E51" s="73" t="e">
        <f>IF(E42="si",0,IF(E44&lt;0,ROUND((E41+E43)*E45,2),ROUND((E41+E43)*E44,2)))</f>
        <v>#VALUE!</v>
      </c>
    </row>
    <row r="52" spans="1:5" x14ac:dyDescent="0.2">
      <c r="A52" s="60" t="s">
        <v>138</v>
      </c>
      <c r="B52" s="59"/>
      <c r="C52" s="59"/>
      <c r="D52" s="12"/>
      <c r="E52" s="166"/>
    </row>
    <row r="53" spans="1:5" x14ac:dyDescent="0.2">
      <c r="A53" s="58"/>
      <c r="B53" s="58"/>
      <c r="C53" s="59"/>
      <c r="D53" s="58"/>
      <c r="E53" s="58"/>
    </row>
    <row r="54" spans="1:5" x14ac:dyDescent="0.2">
      <c r="A54" s="85"/>
      <c r="B54" s="86" t="s">
        <v>38</v>
      </c>
      <c r="C54" s="59"/>
      <c r="D54" s="59"/>
      <c r="E54" s="59"/>
    </row>
    <row r="55" spans="1:5" x14ac:dyDescent="0.2">
      <c r="A55" s="87"/>
      <c r="B55" s="86" t="s">
        <v>39</v>
      </c>
      <c r="C55" s="59"/>
      <c r="D55" s="59"/>
      <c r="E55" s="59"/>
    </row>
    <row r="56" spans="1:5" x14ac:dyDescent="0.2">
      <c r="A56" s="59"/>
      <c r="B56" s="86"/>
      <c r="C56" s="59"/>
      <c r="D56" s="59"/>
      <c r="E56" s="59"/>
    </row>
    <row r="57" spans="1:5" x14ac:dyDescent="0.2">
      <c r="A57" s="59"/>
      <c r="B57" s="86"/>
      <c r="C57" s="59"/>
      <c r="D57" s="59"/>
      <c r="E57" s="59"/>
    </row>
    <row r="58" spans="1:5" x14ac:dyDescent="0.2">
      <c r="C58" s="3"/>
    </row>
    <row r="59" spans="1:5" x14ac:dyDescent="0.2">
      <c r="A59" t="s">
        <v>48</v>
      </c>
    </row>
    <row r="60" spans="1:5" x14ac:dyDescent="0.2">
      <c r="A60" s="9"/>
      <c r="B60" s="9"/>
      <c r="C60" s="9"/>
      <c r="D60" s="9"/>
      <c r="E60" s="9"/>
    </row>
    <row r="61" spans="1:5" x14ac:dyDescent="0.2">
      <c r="A61" s="9"/>
      <c r="B61" s="9"/>
      <c r="C61" s="9"/>
      <c r="D61" s="9"/>
      <c r="E61" s="9"/>
    </row>
    <row r="62" spans="1:5" x14ac:dyDescent="0.2">
      <c r="A62" s="9"/>
      <c r="B62" s="9"/>
      <c r="C62" s="9"/>
      <c r="D62" s="9"/>
      <c r="E62" s="9"/>
    </row>
    <row r="63" spans="1:5" x14ac:dyDescent="0.2">
      <c r="A63" s="9"/>
      <c r="B63" s="9"/>
      <c r="C63" s="9"/>
      <c r="D63" s="9"/>
      <c r="E63" s="9"/>
    </row>
    <row r="64" spans="1:5" x14ac:dyDescent="0.2">
      <c r="A64" s="9"/>
      <c r="B64" s="9"/>
      <c r="C64" s="9"/>
      <c r="D64" s="9"/>
      <c r="E64" s="9"/>
    </row>
    <row r="65" spans="1:5" x14ac:dyDescent="0.2">
      <c r="A65" s="9"/>
      <c r="B65" s="9"/>
      <c r="C65" s="9"/>
      <c r="D65" s="9"/>
      <c r="E65" s="9"/>
    </row>
    <row r="66" spans="1:5" x14ac:dyDescent="0.2">
      <c r="A66" s="9" t="s">
        <v>41</v>
      </c>
      <c r="B66" s="9"/>
      <c r="C66" s="9"/>
      <c r="D66" s="9"/>
      <c r="E66" s="9"/>
    </row>
    <row r="67" spans="1:5" x14ac:dyDescent="0.2">
      <c r="A67" s="9"/>
      <c r="B67" s="9"/>
      <c r="C67" s="9"/>
      <c r="D67" s="9"/>
      <c r="E67" s="9"/>
    </row>
    <row r="75" spans="1:5" ht="15" x14ac:dyDescent="0.2">
      <c r="A75" s="197" t="s">
        <v>12</v>
      </c>
      <c r="B75" s="197"/>
      <c r="C75" s="197"/>
      <c r="D75" s="197"/>
      <c r="E75" s="197"/>
    </row>
    <row r="77" spans="1:5" x14ac:dyDescent="0.2">
      <c r="A77" s="1" t="s">
        <v>139</v>
      </c>
    </row>
    <row r="79" spans="1:5" x14ac:dyDescent="0.2">
      <c r="A79" s="56" t="s">
        <v>23</v>
      </c>
      <c r="B79" s="58" t="s">
        <v>207</v>
      </c>
      <c r="C79" s="58"/>
    </row>
    <row r="80" spans="1:5" x14ac:dyDescent="0.2">
      <c r="A80" s="56" t="s">
        <v>29</v>
      </c>
      <c r="B80" s="4" t="s">
        <v>208</v>
      </c>
      <c r="C80" s="59"/>
    </row>
    <row r="81" spans="1:5" ht="14.25" customHeight="1" x14ac:dyDescent="0.2">
      <c r="A81" s="56" t="s">
        <v>31</v>
      </c>
      <c r="B81" s="4" t="s">
        <v>199</v>
      </c>
      <c r="C81" s="59"/>
    </row>
    <row r="82" spans="1:5" x14ac:dyDescent="0.2">
      <c r="A82" s="56" t="s">
        <v>72</v>
      </c>
      <c r="B82" s="58" t="s">
        <v>36</v>
      </c>
      <c r="C82" s="59"/>
    </row>
    <row r="83" spans="1:5" x14ac:dyDescent="0.2">
      <c r="A83" s="56" t="s">
        <v>116</v>
      </c>
      <c r="B83" s="4" t="s">
        <v>148</v>
      </c>
      <c r="C83" s="59"/>
    </row>
    <row r="84" spans="1:5" ht="12" customHeight="1" x14ac:dyDescent="0.2">
      <c r="A84" s="56"/>
      <c r="B84" s="195"/>
      <c r="C84" s="195"/>
      <c r="D84" s="195"/>
      <c r="E84" s="195"/>
    </row>
    <row r="85" spans="1:5" x14ac:dyDescent="0.2">
      <c r="A85" s="56"/>
      <c r="B85" s="195"/>
      <c r="C85" s="195"/>
      <c r="D85" s="195"/>
      <c r="E85" s="195"/>
    </row>
    <row r="86" spans="1:5" ht="10.5" customHeight="1" x14ac:dyDescent="0.2">
      <c r="A86" s="56"/>
      <c r="B86" s="195"/>
      <c r="C86" s="195"/>
      <c r="D86" s="195"/>
      <c r="E86" s="195"/>
    </row>
  </sheetData>
  <mergeCells count="18">
    <mergeCell ref="B84:E84"/>
    <mergeCell ref="B85:E86"/>
    <mergeCell ref="A75:E75"/>
    <mergeCell ref="A45:C45"/>
    <mergeCell ref="A38:C38"/>
    <mergeCell ref="A3:E3"/>
    <mergeCell ref="A5:E5"/>
    <mergeCell ref="A7:E7"/>
    <mergeCell ref="A8:E8"/>
    <mergeCell ref="A10:E10"/>
    <mergeCell ref="A4:E4"/>
    <mergeCell ref="A14:E14"/>
    <mergeCell ref="A37:C37"/>
    <mergeCell ref="A12:E12"/>
    <mergeCell ref="A27:B27"/>
    <mergeCell ref="C27:E27"/>
    <mergeCell ref="A35:C35"/>
    <mergeCell ref="A36:C36"/>
  </mergeCells>
  <dataValidations count="1">
    <dataValidation type="whole" operator="greaterThanOrEqual" showInputMessage="1" showErrorMessage="1" sqref="E33" xr:uid="{EB09EA6D-BB43-432E-B029-E7B276F0BF57}">
      <formula1>2017</formula1>
    </dataValidation>
  </dataValidations>
  <printOptions horizontalCentered="1"/>
  <pageMargins left="0.19685039370078741" right="0.19685039370078741" top="0.78740157480314965" bottom="0.39370078740157483" header="0.31496062992125984" footer="0.31496062992125984"/>
  <pageSetup scale="65" orientation="portrait" horizontalDpi="4294967292" verticalDpi="4294967292" r:id="rId1"/>
  <rowBreaks count="1" manualBreakCount="1">
    <brk id="73" max="16383" man="1"/>
  </rowBreaks>
  <drawing r:id="rId2"/>
  <extLst>
    <ext xmlns:x14="http://schemas.microsoft.com/office/spreadsheetml/2009/9/main" uri="{CCE6A557-97BC-4b89-ADB6-D9C93CAAB3DF}">
      <x14:dataValidations xmlns:xm="http://schemas.microsoft.com/office/excel/2006/main" count="2">
        <x14:dataValidation type="list" showInputMessage="1" showErrorMessage="1" xr:uid="{FFFC9359-F429-41F9-925F-F1903B93DC34}">
          <x14:formula1>
            <xm:f>Parámetros!$B$2:$B$13</xm:f>
          </x14:formula1>
          <xm:sqref>E32</xm:sqref>
        </x14:dataValidation>
        <x14:dataValidation type="list" showInputMessage="1" showErrorMessage="1" xr:uid="{3F8A1E33-0B49-4B96-B640-182E70EEF291}">
          <x14:formula1>
            <xm:f>Parámetros!$D$2:$D$434</xm:f>
          </x14:formula1>
          <xm:sqref>E28</xm:sqref>
        </x14:dataValidation>
      </x14:dataValidations>
    </ex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3:H69"/>
  <sheetViews>
    <sheetView zoomScale="120" zoomScaleNormal="120" zoomScalePageLayoutView="150" workbookViewId="0">
      <selection activeCell="A3" sqref="A3:E3"/>
    </sheetView>
  </sheetViews>
  <sheetFormatPr baseColWidth="10" defaultColWidth="11" defaultRowHeight="14.25" x14ac:dyDescent="0.2"/>
  <cols>
    <col min="1" max="1" width="4" customWidth="1"/>
    <col min="2" max="2" width="16.125" customWidth="1"/>
    <col min="3" max="3" width="77.5" customWidth="1"/>
    <col min="4" max="4" width="3.875" customWidth="1"/>
    <col min="5" max="5" width="17.625" customWidth="1"/>
    <col min="6" max="6" width="10.875" customWidth="1"/>
    <col min="7" max="7" width="11" customWidth="1"/>
    <col min="8" max="8" width="12.875" customWidth="1"/>
    <col min="11" max="11" width="56.875" customWidth="1"/>
    <col min="13" max="13" width="11" customWidth="1"/>
    <col min="14" max="14" width="4.625" customWidth="1"/>
  </cols>
  <sheetData>
    <row r="3" spans="1:8" ht="18" x14ac:dyDescent="0.25">
      <c r="A3" s="198" t="s">
        <v>751</v>
      </c>
      <c r="B3" s="198"/>
      <c r="C3" s="198"/>
      <c r="D3" s="198"/>
      <c r="E3" s="198"/>
      <c r="F3" s="5"/>
      <c r="G3" s="5"/>
      <c r="H3" s="5"/>
    </row>
    <row r="4" spans="1:8" ht="18" x14ac:dyDescent="0.25">
      <c r="A4" s="197" t="s">
        <v>13</v>
      </c>
      <c r="B4" s="197"/>
      <c r="C4" s="197"/>
      <c r="D4" s="197"/>
      <c r="E4" s="197"/>
      <c r="F4" s="5"/>
      <c r="G4" s="5"/>
      <c r="H4" s="5"/>
    </row>
    <row r="5" spans="1:8" ht="15.75" customHeight="1" x14ac:dyDescent="0.25">
      <c r="A5" s="196" t="s">
        <v>750</v>
      </c>
      <c r="B5" s="197"/>
      <c r="C5" s="197"/>
      <c r="D5" s="197"/>
      <c r="E5" s="197"/>
      <c r="F5" s="5"/>
      <c r="G5" s="5"/>
      <c r="H5" s="5"/>
    </row>
    <row r="6" spans="1:8" ht="9" customHeight="1" x14ac:dyDescent="0.2">
      <c r="A6" s="35"/>
      <c r="B6" s="35"/>
      <c r="C6" s="35"/>
      <c r="D6" s="35"/>
      <c r="E6" s="35"/>
    </row>
    <row r="7" spans="1:8" ht="15" customHeight="1" x14ac:dyDescent="0.25">
      <c r="A7" s="197" t="s">
        <v>42</v>
      </c>
      <c r="B7" s="197"/>
      <c r="C7" s="197"/>
      <c r="D7" s="197"/>
      <c r="E7" s="197"/>
      <c r="F7" s="5"/>
      <c r="G7" s="5"/>
      <c r="H7" s="5"/>
    </row>
    <row r="8" spans="1:8" ht="12" customHeight="1" x14ac:dyDescent="0.25">
      <c r="A8" s="156"/>
      <c r="B8" s="156"/>
      <c r="C8" s="156"/>
      <c r="D8" s="156"/>
      <c r="E8" s="156"/>
      <c r="F8" s="5"/>
      <c r="G8" s="5"/>
      <c r="H8" s="5"/>
    </row>
    <row r="9" spans="1:8" ht="18" customHeight="1" x14ac:dyDescent="0.25">
      <c r="A9" s="204" t="s">
        <v>175</v>
      </c>
      <c r="B9" s="204"/>
      <c r="C9" s="204"/>
      <c r="D9" s="204"/>
      <c r="E9" s="204"/>
      <c r="F9" s="5"/>
    </row>
    <row r="10" spans="1:8" ht="18" customHeight="1" x14ac:dyDescent="0.25">
      <c r="A10" s="157"/>
      <c r="B10" s="157"/>
      <c r="C10" s="157"/>
      <c r="D10" s="157"/>
      <c r="E10" s="157"/>
      <c r="F10" s="5"/>
    </row>
    <row r="11" spans="1:8" ht="18" customHeight="1" x14ac:dyDescent="0.25">
      <c r="A11" s="204" t="s">
        <v>209</v>
      </c>
      <c r="B11" s="204"/>
      <c r="C11" s="204"/>
      <c r="D11" s="204"/>
      <c r="E11" s="204"/>
      <c r="F11" s="5"/>
    </row>
    <row r="12" spans="1:8" ht="15" customHeight="1" x14ac:dyDescent="0.25">
      <c r="A12" s="157"/>
      <c r="B12" s="157"/>
      <c r="C12" s="157"/>
      <c r="D12" s="157"/>
      <c r="E12" s="157"/>
      <c r="F12" s="5"/>
    </row>
    <row r="13" spans="1:8" ht="15" customHeight="1" x14ac:dyDescent="0.25">
      <c r="A13" s="157"/>
      <c r="B13" s="157"/>
      <c r="C13" s="157"/>
      <c r="D13" s="157"/>
      <c r="E13" s="157"/>
      <c r="F13" s="5"/>
    </row>
    <row r="14" spans="1:8" ht="15" customHeight="1" x14ac:dyDescent="0.25">
      <c r="A14" s="157"/>
      <c r="B14" s="157"/>
      <c r="C14" s="157"/>
      <c r="D14" s="157"/>
      <c r="E14" s="157"/>
      <c r="F14" s="5"/>
    </row>
    <row r="15" spans="1:8" ht="15" customHeight="1" x14ac:dyDescent="0.25">
      <c r="A15" s="157"/>
      <c r="B15" s="157"/>
      <c r="C15" s="157"/>
      <c r="D15" s="157"/>
      <c r="E15" s="157"/>
      <c r="F15" s="5"/>
    </row>
    <row r="16" spans="1:8" ht="15" customHeight="1" x14ac:dyDescent="0.25">
      <c r="A16" s="157"/>
      <c r="B16" s="157"/>
      <c r="C16" s="157"/>
      <c r="D16" s="157"/>
      <c r="E16" s="157"/>
      <c r="F16" s="5"/>
    </row>
    <row r="17" spans="1:6" ht="15" customHeight="1" x14ac:dyDescent="0.25">
      <c r="A17" s="157"/>
      <c r="B17" s="157"/>
      <c r="C17" s="157"/>
      <c r="D17" s="157"/>
      <c r="E17" s="157"/>
      <c r="F17" s="5"/>
    </row>
    <row r="18" spans="1:6" ht="15" customHeight="1" x14ac:dyDescent="0.25">
      <c r="A18" s="157"/>
      <c r="B18" s="157"/>
      <c r="C18" s="157"/>
      <c r="D18" s="157"/>
      <c r="E18" s="157"/>
      <c r="F18" s="5"/>
    </row>
    <row r="19" spans="1:6" ht="15" customHeight="1" x14ac:dyDescent="0.25">
      <c r="A19" s="157"/>
      <c r="B19" s="157"/>
      <c r="C19" s="157"/>
      <c r="D19" s="157"/>
      <c r="E19" s="157"/>
      <c r="F19" s="5"/>
    </row>
    <row r="20" spans="1:6" ht="15" customHeight="1" x14ac:dyDescent="0.2">
      <c r="A20" s="156"/>
      <c r="B20" s="156"/>
      <c r="C20" s="156"/>
      <c r="D20" s="156"/>
      <c r="E20" s="156"/>
    </row>
    <row r="21" spans="1:6" ht="15" customHeight="1" x14ac:dyDescent="0.2">
      <c r="A21" s="245" t="s">
        <v>61</v>
      </c>
      <c r="B21" s="246"/>
      <c r="C21" s="247"/>
      <c r="D21" s="248"/>
      <c r="E21" s="249"/>
    </row>
    <row r="22" spans="1:6" ht="15" customHeight="1" x14ac:dyDescent="0.2">
      <c r="A22" s="59" t="s">
        <v>19</v>
      </c>
      <c r="B22" s="59"/>
      <c r="C22" s="59"/>
      <c r="D22" s="12"/>
      <c r="E22" s="40"/>
    </row>
    <row r="23" spans="1:6" ht="15" customHeight="1" x14ac:dyDescent="0.2">
      <c r="A23" s="59" t="s">
        <v>52</v>
      </c>
      <c r="B23" s="59"/>
      <c r="C23" s="59"/>
      <c r="D23" s="12"/>
      <c r="E23" s="66"/>
    </row>
    <row r="24" spans="1:6" ht="15" customHeight="1" x14ac:dyDescent="0.2">
      <c r="A24" s="59" t="s">
        <v>62</v>
      </c>
      <c r="B24" s="59"/>
      <c r="C24" s="59"/>
      <c r="D24" s="12"/>
      <c r="E24" s="92"/>
    </row>
    <row r="25" spans="1:6" ht="15" customHeight="1" x14ac:dyDescent="0.2">
      <c r="A25" s="59" t="s">
        <v>63</v>
      </c>
      <c r="B25" s="59"/>
      <c r="C25" s="59"/>
      <c r="D25" s="12"/>
      <c r="E25" s="92"/>
    </row>
    <row r="26" spans="1:6" ht="15" customHeight="1" x14ac:dyDescent="0.2">
      <c r="A26" s="60" t="s">
        <v>109</v>
      </c>
      <c r="B26" s="59"/>
      <c r="C26" s="59" t="s">
        <v>110</v>
      </c>
      <c r="D26" s="12"/>
      <c r="E26" s="167"/>
    </row>
    <row r="27" spans="1:6" ht="15" customHeight="1" x14ac:dyDescent="0.2">
      <c r="A27" s="60"/>
      <c r="B27" s="59"/>
      <c r="C27" s="59" t="s">
        <v>65</v>
      </c>
      <c r="D27" s="12"/>
      <c r="E27" s="165"/>
    </row>
    <row r="28" spans="1:6" ht="15" customHeight="1" x14ac:dyDescent="0.2">
      <c r="A28" s="19" t="s">
        <v>210</v>
      </c>
      <c r="B28" s="59"/>
      <c r="C28" s="59"/>
      <c r="D28" s="12" t="s">
        <v>23</v>
      </c>
      <c r="E28" s="94"/>
    </row>
    <row r="29" spans="1:6" ht="15" customHeight="1" x14ac:dyDescent="0.3">
      <c r="A29" s="71" t="s">
        <v>211</v>
      </c>
      <c r="B29" s="72"/>
      <c r="C29" s="59"/>
      <c r="D29" s="12" t="s">
        <v>23</v>
      </c>
      <c r="E29" s="94"/>
    </row>
    <row r="30" spans="1:6" ht="15" customHeight="1" x14ac:dyDescent="0.2">
      <c r="A30" s="19" t="s">
        <v>212</v>
      </c>
      <c r="D30" s="12" t="s">
        <v>23</v>
      </c>
      <c r="E30" s="136"/>
    </row>
    <row r="31" spans="1:6" ht="15" customHeight="1" x14ac:dyDescent="0.2">
      <c r="A31" s="238" t="s">
        <v>213</v>
      </c>
      <c r="B31" s="239"/>
      <c r="C31" s="239"/>
      <c r="D31" s="12"/>
      <c r="E31" s="136"/>
    </row>
    <row r="32" spans="1:6" ht="14.25" customHeight="1" x14ac:dyDescent="0.2">
      <c r="A32" s="239" t="s">
        <v>214</v>
      </c>
      <c r="B32" s="239"/>
      <c r="C32" s="239"/>
      <c r="D32" s="12" t="s">
        <v>29</v>
      </c>
      <c r="E32" s="136"/>
    </row>
    <row r="33" spans="1:5" ht="14.25" customHeight="1" x14ac:dyDescent="0.2">
      <c r="A33" s="239" t="s">
        <v>215</v>
      </c>
      <c r="B33" s="239"/>
      <c r="C33" s="239"/>
      <c r="D33" s="12" t="s">
        <v>31</v>
      </c>
      <c r="E33" s="66"/>
    </row>
    <row r="34" spans="1:5" ht="14.25" customHeight="1" x14ac:dyDescent="0.2">
      <c r="A34" s="239" t="s">
        <v>216</v>
      </c>
      <c r="B34" s="239"/>
      <c r="C34" s="239"/>
      <c r="D34" s="12" t="s">
        <v>72</v>
      </c>
      <c r="E34" s="94"/>
    </row>
    <row r="35" spans="1:5" ht="14.25" customHeight="1" x14ac:dyDescent="0.2">
      <c r="A35" s="239" t="s">
        <v>217</v>
      </c>
      <c r="B35" s="239"/>
      <c r="C35" s="239"/>
      <c r="D35" s="12"/>
      <c r="E35" s="137">
        <f>IF(E33="si",Tarifas!F86,IF(E34&lt;=500,Tarifas!F84,IF(E34&lt;=1000,Tarifas!F85,Tarifas!F86)))</f>
        <v>11.48</v>
      </c>
    </row>
    <row r="36" spans="1:5" ht="14.25" hidden="1" customHeight="1" x14ac:dyDescent="0.2">
      <c r="A36" s="239" t="s">
        <v>186</v>
      </c>
      <c r="B36" s="239"/>
      <c r="C36" s="239"/>
      <c r="D36" s="12" t="s">
        <v>31</v>
      </c>
      <c r="E36" s="66" t="s">
        <v>187</v>
      </c>
    </row>
    <row r="37" spans="1:5" ht="14.25" customHeight="1" x14ac:dyDescent="0.2">
      <c r="A37" s="239" t="s">
        <v>188</v>
      </c>
      <c r="B37" s="239"/>
      <c r="C37" s="239"/>
      <c r="D37" s="12"/>
      <c r="E37" s="13">
        <f>IF(E36="si",Tarifas!F61/100,IF(E32&lt;E35,0,IF(E32/E35&lt;2,Tarifas!F63/100,IF(E32/E35&lt;3,Tarifas!F64/100,IF(E32/E35&lt;4,Tarifas!F65/100,IF(E32/E35&lt;5,Tarifas!F66/100,Tarifas!F67/100))))))</f>
        <v>0</v>
      </c>
    </row>
    <row r="38" spans="1:5" ht="14.25" customHeight="1" x14ac:dyDescent="0.2">
      <c r="A38" s="61" t="s">
        <v>218</v>
      </c>
      <c r="B38" s="61"/>
      <c r="C38" s="59"/>
      <c r="D38" s="12"/>
      <c r="E38" s="138" t="e">
        <f>ROUND((E28-E29)*((E32-E35)/E32)*E37,0)</f>
        <v>#DIV/0!</v>
      </c>
    </row>
    <row r="39" spans="1:5" ht="14.25" customHeight="1" x14ac:dyDescent="0.2">
      <c r="A39" s="60" t="s">
        <v>119</v>
      </c>
      <c r="B39" s="61"/>
      <c r="C39" s="59"/>
      <c r="D39" s="12" t="s">
        <v>31</v>
      </c>
      <c r="E39" s="66"/>
    </row>
    <row r="40" spans="1:5" ht="14.25" customHeight="1" x14ac:dyDescent="0.2">
      <c r="A40" s="60" t="s">
        <v>161</v>
      </c>
      <c r="B40" s="61"/>
      <c r="C40" s="59"/>
      <c r="D40" s="12" t="s">
        <v>116</v>
      </c>
      <c r="E40" s="95"/>
    </row>
    <row r="41" spans="1:5" ht="14.25" customHeight="1" x14ac:dyDescent="0.2">
      <c r="A41" s="60" t="s">
        <v>133</v>
      </c>
      <c r="B41" s="61"/>
      <c r="C41" s="59"/>
      <c r="D41" s="12" t="s">
        <v>116</v>
      </c>
      <c r="E41" s="95"/>
    </row>
    <row r="42" spans="1:5" ht="14.25" customHeight="1" x14ac:dyDescent="0.2">
      <c r="A42" s="60" t="s">
        <v>219</v>
      </c>
      <c r="B42" s="61"/>
      <c r="C42" s="59"/>
      <c r="D42" s="12" t="s">
        <v>116</v>
      </c>
      <c r="E42" s="94"/>
    </row>
    <row r="43" spans="1:5" ht="14.25" customHeight="1" x14ac:dyDescent="0.2">
      <c r="A43" s="60" t="s">
        <v>135</v>
      </c>
      <c r="B43" s="61"/>
      <c r="C43" s="59"/>
      <c r="D43" s="12" t="s">
        <v>116</v>
      </c>
      <c r="E43" s="66"/>
    </row>
    <row r="44" spans="1:5" ht="14.25" customHeight="1" x14ac:dyDescent="0.2">
      <c r="A44" s="60" t="s">
        <v>163</v>
      </c>
      <c r="B44" s="61"/>
      <c r="C44" s="59"/>
      <c r="E44" s="33" t="e">
        <f>IF(E39="no",0,E38-E42)</f>
        <v>#DIV/0!</v>
      </c>
    </row>
    <row r="45" spans="1:5" ht="17.25" x14ac:dyDescent="0.2">
      <c r="A45" s="93" t="s">
        <v>220</v>
      </c>
      <c r="B45" s="61"/>
      <c r="C45" s="59"/>
      <c r="D45" s="12"/>
      <c r="E45" s="139" t="e">
        <f>IF(E39="SI",0,IF(E30&lt;0,ROUND(E31*E38,2),ROUND(E38*E30,2)))</f>
        <v>#DIV/0!</v>
      </c>
    </row>
    <row r="46" spans="1:5" x14ac:dyDescent="0.2">
      <c r="A46" s="19" t="s">
        <v>34</v>
      </c>
      <c r="B46" s="59"/>
      <c r="C46" s="59"/>
      <c r="D46" s="12" t="s">
        <v>121</v>
      </c>
      <c r="E46" s="166"/>
    </row>
    <row r="47" spans="1:5" x14ac:dyDescent="0.2">
      <c r="A47" s="1"/>
      <c r="B47" s="1"/>
      <c r="D47" s="2"/>
      <c r="E47" s="6"/>
    </row>
    <row r="48" spans="1:5" x14ac:dyDescent="0.2">
      <c r="A48" s="56" t="s">
        <v>23</v>
      </c>
      <c r="B48" s="4" t="s">
        <v>221</v>
      </c>
      <c r="D48" s="2"/>
      <c r="E48" s="6"/>
    </row>
    <row r="49" spans="1:5" x14ac:dyDescent="0.2">
      <c r="A49" s="56" t="s">
        <v>29</v>
      </c>
      <c r="B49" s="4" t="s">
        <v>222</v>
      </c>
      <c r="D49" s="4"/>
      <c r="E49" s="4"/>
    </row>
    <row r="50" spans="1:5" x14ac:dyDescent="0.2">
      <c r="A50" s="56" t="s">
        <v>31</v>
      </c>
      <c r="B50" s="58" t="s">
        <v>36</v>
      </c>
      <c r="D50" s="4"/>
      <c r="E50" s="4"/>
    </row>
    <row r="51" spans="1:5" x14ac:dyDescent="0.2">
      <c r="A51" s="56" t="s">
        <v>72</v>
      </c>
      <c r="B51" s="4" t="s">
        <v>223</v>
      </c>
      <c r="D51" s="4"/>
      <c r="E51" s="4"/>
    </row>
    <row r="52" spans="1:5" x14ac:dyDescent="0.2">
      <c r="A52" s="56" t="s">
        <v>116</v>
      </c>
      <c r="B52" s="4" t="s">
        <v>148</v>
      </c>
      <c r="D52" s="4"/>
      <c r="E52" s="4"/>
    </row>
    <row r="53" spans="1:5" x14ac:dyDescent="0.2">
      <c r="A53" s="20" t="s">
        <v>121</v>
      </c>
      <c r="B53" s="4" t="s">
        <v>224</v>
      </c>
      <c r="D53" s="4"/>
      <c r="E53" s="4"/>
    </row>
    <row r="54" spans="1:5" ht="10.5" customHeight="1" x14ac:dyDescent="0.2">
      <c r="A54" s="20"/>
      <c r="B54" s="195"/>
      <c r="C54" s="195"/>
      <c r="D54" s="195"/>
      <c r="E54" s="195"/>
    </row>
    <row r="55" spans="1:5" x14ac:dyDescent="0.2">
      <c r="A55" s="21"/>
      <c r="B55" s="195"/>
      <c r="C55" s="195"/>
      <c r="D55" s="195"/>
      <c r="E55" s="195"/>
    </row>
    <row r="56" spans="1:5" x14ac:dyDescent="0.2">
      <c r="A56" s="21"/>
      <c r="B56" s="195"/>
      <c r="C56" s="195"/>
      <c r="D56" s="195"/>
      <c r="E56" s="195"/>
    </row>
    <row r="57" spans="1:5" x14ac:dyDescent="0.2">
      <c r="A57" s="4"/>
      <c r="B57" s="4"/>
      <c r="C57" s="4"/>
      <c r="D57" s="4"/>
      <c r="E57" s="4"/>
    </row>
    <row r="58" spans="1:5" x14ac:dyDescent="0.2">
      <c r="A58" s="8"/>
      <c r="B58" s="10" t="s">
        <v>38</v>
      </c>
    </row>
    <row r="59" spans="1:5" x14ac:dyDescent="0.2">
      <c r="A59" s="11"/>
      <c r="B59" s="10" t="s">
        <v>39</v>
      </c>
    </row>
    <row r="60" spans="1:5" x14ac:dyDescent="0.2">
      <c r="C60" s="3"/>
    </row>
    <row r="61" spans="1:5" x14ac:dyDescent="0.2">
      <c r="A61" t="s">
        <v>48</v>
      </c>
    </row>
    <row r="62" spans="1:5" x14ac:dyDescent="0.2">
      <c r="A62" s="9"/>
      <c r="B62" s="9"/>
      <c r="C62" s="9"/>
      <c r="D62" s="9"/>
      <c r="E62" s="9"/>
    </row>
    <row r="63" spans="1:5" x14ac:dyDescent="0.2">
      <c r="A63" s="9"/>
      <c r="B63" s="9"/>
      <c r="C63" s="9"/>
      <c r="D63" s="9"/>
      <c r="E63" s="9"/>
    </row>
    <row r="64" spans="1:5" x14ac:dyDescent="0.2">
      <c r="A64" s="9"/>
      <c r="B64" s="9"/>
      <c r="C64" s="9"/>
      <c r="D64" s="9"/>
      <c r="E64" s="9"/>
    </row>
    <row r="65" spans="1:5" x14ac:dyDescent="0.2">
      <c r="A65" s="9"/>
      <c r="B65" s="9"/>
      <c r="C65" s="9"/>
      <c r="D65" s="9"/>
      <c r="E65" s="9"/>
    </row>
    <row r="66" spans="1:5" x14ac:dyDescent="0.2">
      <c r="A66" s="9"/>
      <c r="B66" s="9"/>
      <c r="C66" s="9"/>
      <c r="D66" s="9"/>
      <c r="E66" s="9"/>
    </row>
    <row r="67" spans="1:5" x14ac:dyDescent="0.2">
      <c r="A67" s="9"/>
      <c r="B67" s="9"/>
      <c r="C67" s="9"/>
      <c r="D67" s="9"/>
      <c r="E67" s="9"/>
    </row>
    <row r="68" spans="1:5" x14ac:dyDescent="0.2">
      <c r="A68" s="9"/>
      <c r="B68" s="9"/>
      <c r="C68" s="9"/>
      <c r="D68" s="9"/>
      <c r="E68" s="9"/>
    </row>
    <row r="69" spans="1:5" x14ac:dyDescent="0.2">
      <c r="A69" s="9" t="s">
        <v>41</v>
      </c>
      <c r="B69" s="9"/>
      <c r="C69" s="9"/>
      <c r="D69" s="9"/>
      <c r="E69" s="9"/>
    </row>
  </sheetData>
  <mergeCells count="17">
    <mergeCell ref="A36:C36"/>
    <mergeCell ref="A4:E4"/>
    <mergeCell ref="B54:E54"/>
    <mergeCell ref="B55:E56"/>
    <mergeCell ref="A3:E3"/>
    <mergeCell ref="A5:E5"/>
    <mergeCell ref="A7:E7"/>
    <mergeCell ref="A9:E9"/>
    <mergeCell ref="A37:C37"/>
    <mergeCell ref="A33:C33"/>
    <mergeCell ref="A11:E11"/>
    <mergeCell ref="A32:C32"/>
    <mergeCell ref="A34:C34"/>
    <mergeCell ref="A35:C35"/>
    <mergeCell ref="A21:B21"/>
    <mergeCell ref="A31:C31"/>
    <mergeCell ref="C21:E21"/>
  </mergeCells>
  <dataValidations count="1">
    <dataValidation type="whole" operator="greaterThanOrEqual" showInputMessage="1" showErrorMessage="1" sqref="E27" xr:uid="{A3A3E7FC-0B91-463C-BA51-82BCECED22B2}">
      <formula1>2017</formula1>
    </dataValidation>
  </dataValidations>
  <printOptions horizontalCentered="1"/>
  <pageMargins left="0.19685039370078741" right="0.19685039370078741" top="0.78740157480314965" bottom="0.39370078740157483" header="0.31496062992125984" footer="0.31496062992125984"/>
  <pageSetup scale="66" orientation="portrait" horizontalDpi="4294967292" verticalDpi="4294967292" r:id="rId1"/>
  <drawing r:id="rId2"/>
  <extLst>
    <ext xmlns:x14="http://schemas.microsoft.com/office/spreadsheetml/2009/9/main" uri="{CCE6A557-97BC-4b89-ADB6-D9C93CAAB3DF}">
      <x14:dataValidations xmlns:xm="http://schemas.microsoft.com/office/excel/2006/main" count="2">
        <x14:dataValidation type="list" showInputMessage="1" showErrorMessage="1" xr:uid="{78BA636C-FCB5-4D1C-BA0C-81CC6AAA87D4}">
          <x14:formula1>
            <xm:f>Parámetros!$B$2:$B$13</xm:f>
          </x14:formula1>
          <xm:sqref>E26</xm:sqref>
        </x14:dataValidation>
        <x14:dataValidation type="list" showInputMessage="1" showErrorMessage="1" xr:uid="{C7878190-6607-496C-AEEF-ED8E7EDE5B85}">
          <x14:formula1>
            <xm:f>Parámetros!$D$2:$D$434</xm:f>
          </x14:formula1>
          <xm:sqref>E22</xm:sqref>
        </x14:dataValidation>
      </x14:dataValidations>
    </ex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45450-ED80-449E-9330-45CD54F11A31}">
  <dimension ref="A3:H46"/>
  <sheetViews>
    <sheetView workbookViewId="0">
      <selection activeCell="A3" sqref="A3:E3"/>
    </sheetView>
  </sheetViews>
  <sheetFormatPr baseColWidth="10" defaultColWidth="11" defaultRowHeight="14.25" x14ac:dyDescent="0.2"/>
  <cols>
    <col min="1" max="1" width="4" customWidth="1"/>
    <col min="2" max="2" width="16.375" customWidth="1"/>
    <col min="3" max="3" width="35" customWidth="1"/>
    <col min="4" max="4" width="3.375" customWidth="1"/>
    <col min="5" max="5" width="28.875" customWidth="1"/>
    <col min="6" max="6" width="10.875" customWidth="1"/>
    <col min="8" max="8" width="12.875" customWidth="1"/>
  </cols>
  <sheetData>
    <row r="3" spans="1:8" ht="18" x14ac:dyDescent="0.25">
      <c r="A3" s="198" t="s">
        <v>751</v>
      </c>
      <c r="B3" s="198"/>
      <c r="C3" s="198"/>
      <c r="D3" s="198"/>
      <c r="E3" s="198"/>
      <c r="F3" s="5"/>
      <c r="G3" s="5"/>
      <c r="H3" s="5"/>
    </row>
    <row r="4" spans="1:8" ht="18" x14ac:dyDescent="0.25">
      <c r="A4" s="197" t="s">
        <v>14</v>
      </c>
      <c r="B4" s="197"/>
      <c r="C4" s="197"/>
      <c r="D4" s="197"/>
      <c r="E4" s="197"/>
      <c r="F4" s="5"/>
      <c r="G4" s="5"/>
      <c r="H4" s="5"/>
    </row>
    <row r="5" spans="1:8" ht="18" x14ac:dyDescent="0.25">
      <c r="A5" s="196" t="s">
        <v>750</v>
      </c>
      <c r="B5" s="197"/>
      <c r="C5" s="197"/>
      <c r="D5" s="197"/>
      <c r="E5" s="197"/>
      <c r="F5" s="5"/>
      <c r="G5" s="5"/>
      <c r="H5" s="5"/>
    </row>
    <row r="6" spans="1:8" ht="9" customHeight="1" x14ac:dyDescent="0.2">
      <c r="A6" s="35"/>
      <c r="B6" s="35"/>
      <c r="C6" s="35"/>
      <c r="D6" s="35"/>
      <c r="E6" s="35"/>
    </row>
    <row r="7" spans="1:8" ht="15" x14ac:dyDescent="0.2">
      <c r="A7" s="156"/>
      <c r="B7" s="156"/>
      <c r="C7" s="156"/>
      <c r="D7" s="156"/>
      <c r="E7" s="156"/>
    </row>
    <row r="8" spans="1:8" ht="14.25" customHeight="1" x14ac:dyDescent="0.2">
      <c r="A8" s="208" t="s">
        <v>225</v>
      </c>
      <c r="B8" s="209"/>
      <c r="C8" s="201"/>
      <c r="D8" s="202"/>
      <c r="E8" s="203"/>
    </row>
    <row r="9" spans="1:8" ht="14.25" customHeight="1" x14ac:dyDescent="0.2">
      <c r="A9" s="171" t="s">
        <v>226</v>
      </c>
      <c r="B9" s="171"/>
      <c r="C9" s="170"/>
      <c r="D9" s="170"/>
      <c r="E9" s="172"/>
    </row>
    <row r="10" spans="1:8" x14ac:dyDescent="0.2">
      <c r="A10" s="59" t="s">
        <v>19</v>
      </c>
      <c r="B10" s="59"/>
      <c r="D10" s="7"/>
      <c r="E10" s="40"/>
    </row>
    <row r="11" spans="1:8" x14ac:dyDescent="0.2">
      <c r="A11" s="59" t="s">
        <v>228</v>
      </c>
      <c r="B11" s="59"/>
      <c r="D11" s="7"/>
      <c r="E11" s="173"/>
    </row>
    <row r="12" spans="1:8" x14ac:dyDescent="0.2">
      <c r="A12" s="59" t="s">
        <v>229</v>
      </c>
      <c r="B12" s="59"/>
      <c r="D12" s="7" t="s">
        <v>23</v>
      </c>
      <c r="E12" s="165"/>
    </row>
    <row r="13" spans="1:8" x14ac:dyDescent="0.2">
      <c r="A13" s="59" t="s">
        <v>230</v>
      </c>
      <c r="B13" s="59"/>
      <c r="D13" s="12" t="s">
        <v>23</v>
      </c>
      <c r="E13" s="107"/>
    </row>
    <row r="14" spans="1:8" x14ac:dyDescent="0.2">
      <c r="A14" s="60" t="s">
        <v>231</v>
      </c>
      <c r="B14" s="59"/>
      <c r="D14" s="12"/>
      <c r="E14" s="41"/>
    </row>
    <row r="15" spans="1:8" x14ac:dyDescent="0.2">
      <c r="A15" s="62" t="s">
        <v>232</v>
      </c>
      <c r="B15" s="59"/>
      <c r="D15" s="12"/>
      <c r="E15" s="178"/>
    </row>
    <row r="16" spans="1:8" x14ac:dyDescent="0.2">
      <c r="A16" s="19" t="s">
        <v>233</v>
      </c>
      <c r="B16" s="59"/>
      <c r="D16" s="12" t="s">
        <v>29</v>
      </c>
      <c r="E16" s="179"/>
    </row>
    <row r="17" spans="1:5" x14ac:dyDescent="0.2">
      <c r="A17" s="19" t="s">
        <v>234</v>
      </c>
      <c r="B17" s="59"/>
      <c r="D17" s="12" t="s">
        <v>31</v>
      </c>
      <c r="E17" s="179">
        <v>0</v>
      </c>
    </row>
    <row r="18" spans="1:5" x14ac:dyDescent="0.2">
      <c r="A18" s="62" t="s">
        <v>235</v>
      </c>
      <c r="B18" s="59"/>
      <c r="D18" s="12"/>
      <c r="E18" s="177">
        <f>ROUND((E15*E16)+E17,0)</f>
        <v>0</v>
      </c>
    </row>
    <row r="19" spans="1:5" x14ac:dyDescent="0.2">
      <c r="A19" s="1"/>
      <c r="B19" s="1"/>
      <c r="D19" s="2"/>
      <c r="E19" s="6"/>
    </row>
    <row r="20" spans="1:5" ht="22.5" customHeight="1" x14ac:dyDescent="0.2">
      <c r="A20" s="56" t="s">
        <v>23</v>
      </c>
      <c r="B20" s="207" t="s">
        <v>236</v>
      </c>
      <c r="C20" s="207"/>
      <c r="D20" s="207"/>
      <c r="E20" s="207"/>
    </row>
    <row r="21" spans="1:5" x14ac:dyDescent="0.2">
      <c r="A21" s="56" t="s">
        <v>29</v>
      </c>
      <c r="B21" s="195" t="s">
        <v>237</v>
      </c>
      <c r="C21" s="195"/>
      <c r="D21" s="195"/>
      <c r="E21" s="195"/>
    </row>
    <row r="22" spans="1:5" ht="10.5" customHeight="1" x14ac:dyDescent="0.2">
      <c r="A22" s="56"/>
      <c r="B22" s="195"/>
      <c r="C22" s="195"/>
      <c r="D22" s="195"/>
      <c r="E22" s="195"/>
    </row>
    <row r="23" spans="1:5" ht="10.5" customHeight="1" x14ac:dyDescent="0.2">
      <c r="A23" s="56" t="s">
        <v>31</v>
      </c>
      <c r="B23" s="195" t="s">
        <v>238</v>
      </c>
      <c r="C23" s="195"/>
      <c r="D23" s="195"/>
      <c r="E23" s="195"/>
    </row>
    <row r="24" spans="1:5" ht="14.25" customHeight="1" x14ac:dyDescent="0.2">
      <c r="A24" s="56"/>
      <c r="B24" s="195"/>
      <c r="C24" s="195"/>
      <c r="D24" s="195"/>
      <c r="E24" s="195"/>
    </row>
    <row r="25" spans="1:5" x14ac:dyDescent="0.2">
      <c r="A25" s="56"/>
      <c r="B25" s="195"/>
      <c r="C25" s="195"/>
      <c r="D25" s="195"/>
      <c r="E25" s="195"/>
    </row>
    <row r="26" spans="1:5" ht="7.5" customHeight="1" x14ac:dyDescent="0.2">
      <c r="A26" s="56"/>
      <c r="B26" s="195"/>
      <c r="C26" s="195"/>
      <c r="D26" s="195"/>
      <c r="E26" s="195"/>
    </row>
    <row r="27" spans="1:5" x14ac:dyDescent="0.2">
      <c r="A27" s="14"/>
      <c r="B27" s="4"/>
      <c r="D27" s="4"/>
      <c r="E27" s="4"/>
    </row>
    <row r="28" spans="1:5" x14ac:dyDescent="0.2">
      <c r="A28" s="8"/>
      <c r="B28" s="10" t="s">
        <v>38</v>
      </c>
    </row>
    <row r="29" spans="1:5" x14ac:dyDescent="0.2">
      <c r="A29" s="11"/>
      <c r="B29" s="10" t="s">
        <v>39</v>
      </c>
    </row>
    <row r="30" spans="1:5" x14ac:dyDescent="0.2">
      <c r="B30" s="10"/>
    </row>
    <row r="31" spans="1:5" x14ac:dyDescent="0.2">
      <c r="C31" s="3"/>
    </row>
    <row r="32" spans="1:5" x14ac:dyDescent="0.2">
      <c r="A32" t="s">
        <v>40</v>
      </c>
    </row>
    <row r="33" spans="1:5" x14ac:dyDescent="0.2">
      <c r="A33" s="9"/>
      <c r="B33" s="9"/>
      <c r="C33" s="9"/>
      <c r="D33" s="9"/>
      <c r="E33" s="9"/>
    </row>
    <row r="34" spans="1:5" x14ac:dyDescent="0.2">
      <c r="A34" s="9"/>
      <c r="B34" s="9"/>
      <c r="C34" s="9"/>
      <c r="D34" s="9"/>
      <c r="E34" s="9"/>
    </row>
    <row r="35" spans="1:5" x14ac:dyDescent="0.2">
      <c r="A35" s="9"/>
      <c r="B35" s="9"/>
      <c r="C35" s="9"/>
      <c r="D35" s="9"/>
      <c r="E35" s="9"/>
    </row>
    <row r="36" spans="1:5" x14ac:dyDescent="0.2">
      <c r="A36" s="9"/>
      <c r="B36" s="9"/>
      <c r="C36" s="9"/>
      <c r="D36" s="9"/>
      <c r="E36" s="9"/>
    </row>
    <row r="37" spans="1:5" x14ac:dyDescent="0.2">
      <c r="A37" s="9"/>
      <c r="B37" s="9"/>
      <c r="C37" s="9"/>
      <c r="D37" s="9"/>
      <c r="E37" s="9"/>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4" spans="1:5" x14ac:dyDescent="0.2">
      <c r="A44" s="9"/>
      <c r="B44" s="9"/>
      <c r="C44" s="9"/>
      <c r="D44" s="9"/>
      <c r="E44" s="9"/>
    </row>
    <row r="45" spans="1:5" x14ac:dyDescent="0.2">
      <c r="A45" s="9"/>
      <c r="B45" s="9"/>
      <c r="C45" s="9"/>
      <c r="D45" s="9"/>
      <c r="E45" s="9"/>
    </row>
    <row r="46" spans="1:5" x14ac:dyDescent="0.2">
      <c r="A46" s="9"/>
      <c r="B46" s="9"/>
      <c r="C46" s="9"/>
      <c r="D46" s="9"/>
      <c r="E46" s="9"/>
    </row>
  </sheetData>
  <mergeCells count="8">
    <mergeCell ref="B21:E22"/>
    <mergeCell ref="A4:E4"/>
    <mergeCell ref="B23:E26"/>
    <mergeCell ref="B20:E20"/>
    <mergeCell ref="A3:E3"/>
    <mergeCell ref="A5:E5"/>
    <mergeCell ref="A8:B8"/>
    <mergeCell ref="C8:E8"/>
  </mergeCells>
  <dataValidations count="3">
    <dataValidation type="whole" operator="greaterThan" showInputMessage="1" showErrorMessage="1" sqref="E13" xr:uid="{8E2DEFF7-D407-4450-A252-75D02DD01815}">
      <formula1>0</formula1>
    </dataValidation>
    <dataValidation type="textLength" operator="equal" showInputMessage="1" showErrorMessage="1" sqref="E9" xr:uid="{9BD7D0DF-F25F-4014-89A3-8CB623B2A812}">
      <formula1>9</formula1>
    </dataValidation>
    <dataValidation type="textLength" operator="equal" showInputMessage="1" showErrorMessage="1" sqref="E12" xr:uid="{D5676233-6F71-4257-BC49-3EBB88DA21A3}">
      <formula1>14</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showInputMessage="1" showErrorMessage="1" xr:uid="{D4634D87-20BC-4035-86ED-499087A2AD9F}">
          <x14:formula1>
            <xm:f>Parámetros!$C$2:$C$13</xm:f>
          </x14:formula1>
          <xm:sqref>E11</xm:sqref>
        </x14:dataValidation>
        <x14:dataValidation type="list" showInputMessage="1" showErrorMessage="1" xr:uid="{7A22FB51-EC22-4FA4-B209-BDC0F63E16DB}">
          <x14:formula1>
            <xm:f>Parámetros!$D$2:$D$434</xm:f>
          </x14:formula1>
          <xm:sqref>E10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178"/>
  <sheetViews>
    <sheetView zoomScale="70" zoomScaleNormal="70" zoomScalePageLayoutView="150" workbookViewId="0">
      <selection activeCell="E86" sqref="E86"/>
    </sheetView>
  </sheetViews>
  <sheetFormatPr baseColWidth="10" defaultColWidth="11" defaultRowHeight="14.25" x14ac:dyDescent="0.2"/>
  <cols>
    <col min="1" max="1" width="4.375" customWidth="1"/>
    <col min="2" max="2" width="5.375" customWidth="1"/>
    <col min="3" max="3" width="9" customWidth="1"/>
    <col min="4" max="4" width="64.875" customWidth="1"/>
    <col min="5" max="5" width="11" bestFit="1" customWidth="1"/>
    <col min="6" max="6" width="16.375" bestFit="1" customWidth="1"/>
    <col min="8" max="8" width="11.75" style="181" bestFit="1" customWidth="1"/>
    <col min="9" max="9" width="11" style="182"/>
    <col min="10" max="10" width="12.875" customWidth="1"/>
  </cols>
  <sheetData>
    <row r="2" spans="1:7" x14ac:dyDescent="0.2">
      <c r="G2" s="162"/>
    </row>
    <row r="3" spans="1:7" x14ac:dyDescent="0.2">
      <c r="G3" s="162"/>
    </row>
    <row r="4" spans="1:7" ht="18" x14ac:dyDescent="0.2">
      <c r="A4" s="270" t="s">
        <v>748</v>
      </c>
      <c r="B4" s="270"/>
      <c r="C4" s="270"/>
      <c r="D4" s="270"/>
      <c r="E4" s="270"/>
      <c r="F4" s="270"/>
    </row>
    <row r="5" spans="1:7" ht="18" x14ac:dyDescent="0.2">
      <c r="A5" s="154"/>
      <c r="B5" s="154"/>
      <c r="C5" s="154"/>
      <c r="D5" s="154"/>
      <c r="E5" s="154"/>
      <c r="F5" s="154"/>
    </row>
    <row r="6" spans="1:7" ht="15" x14ac:dyDescent="0.2">
      <c r="A6" s="252" t="s">
        <v>239</v>
      </c>
      <c r="B6" s="252"/>
      <c r="C6" s="252"/>
      <c r="D6" s="252"/>
      <c r="E6" s="252"/>
      <c r="F6" s="252"/>
    </row>
    <row r="7" spans="1:7" ht="48" customHeight="1" x14ac:dyDescent="0.2">
      <c r="A7" s="252"/>
      <c r="B7" s="252"/>
      <c r="C7" s="252"/>
      <c r="D7" s="252"/>
      <c r="E7" s="252"/>
      <c r="F7" s="252"/>
    </row>
    <row r="8" spans="1:7" ht="24.95" customHeight="1" x14ac:dyDescent="0.2">
      <c r="A8" s="257" t="s">
        <v>240</v>
      </c>
      <c r="B8" s="257"/>
      <c r="C8" s="257"/>
      <c r="D8" s="257"/>
      <c r="E8" s="119"/>
      <c r="F8" s="59"/>
    </row>
    <row r="9" spans="1:7" ht="31.35" customHeight="1" x14ac:dyDescent="0.2">
      <c r="A9" s="257"/>
      <c r="B9" s="257"/>
      <c r="C9" s="257"/>
      <c r="D9" s="257"/>
      <c r="E9" s="119"/>
      <c r="F9" s="59"/>
    </row>
    <row r="10" spans="1:7" ht="14.25" customHeight="1" x14ac:dyDescent="0.2">
      <c r="A10" s="118"/>
      <c r="B10" s="118"/>
      <c r="C10" s="118"/>
      <c r="D10" s="118"/>
      <c r="E10" s="59"/>
      <c r="F10" s="59"/>
    </row>
    <row r="11" spans="1:7" ht="14.25" customHeight="1" thickBot="1" x14ac:dyDescent="0.25">
      <c r="A11" s="125" t="s">
        <v>241</v>
      </c>
      <c r="B11" s="59"/>
      <c r="C11" s="59" t="s">
        <v>242</v>
      </c>
      <c r="E11" s="59"/>
    </row>
    <row r="12" spans="1:7" ht="14.25" customHeight="1" thickBot="1" x14ac:dyDescent="0.25">
      <c r="A12" s="61" t="s">
        <v>243</v>
      </c>
      <c r="B12" s="59"/>
      <c r="C12" s="146">
        <v>2026</v>
      </c>
      <c r="D12" s="127" t="s">
        <v>741</v>
      </c>
      <c r="E12" s="59"/>
    </row>
    <row r="13" spans="1:7" ht="21" customHeight="1" thickBot="1" x14ac:dyDescent="0.25">
      <c r="A13" s="59" t="s">
        <v>244</v>
      </c>
      <c r="B13" s="59"/>
      <c r="C13" s="140">
        <f>+C12-2</f>
        <v>2024</v>
      </c>
      <c r="D13" s="127"/>
      <c r="E13" s="12" t="s">
        <v>23</v>
      </c>
      <c r="F13" s="192">
        <v>146.18899999999999</v>
      </c>
    </row>
    <row r="14" spans="1:7" ht="24.75" customHeight="1" thickBot="1" x14ac:dyDescent="0.25">
      <c r="A14" s="59" t="s">
        <v>245</v>
      </c>
      <c r="B14" s="59"/>
      <c r="C14" s="140">
        <f>+C12-1</f>
        <v>2025</v>
      </c>
      <c r="D14" s="127"/>
      <c r="E14" s="12" t="s">
        <v>23</v>
      </c>
      <c r="F14" s="192">
        <v>150.773</v>
      </c>
      <c r="G14" s="103"/>
    </row>
    <row r="15" spans="1:7" ht="14.25" customHeight="1" thickBot="1" x14ac:dyDescent="0.25">
      <c r="A15" s="61" t="s">
        <v>246</v>
      </c>
      <c r="B15" s="59"/>
      <c r="C15" s="128" t="s">
        <v>247</v>
      </c>
      <c r="D15" s="59"/>
      <c r="E15" s="59"/>
      <c r="F15" s="188">
        <f>((F14-F13)/F13)*100</f>
        <v>3.1356668422384741</v>
      </c>
      <c r="G15" s="103"/>
    </row>
    <row r="16" spans="1:7" ht="14.25" customHeight="1" thickBot="1" x14ac:dyDescent="0.25">
      <c r="A16" s="61" t="s">
        <v>248</v>
      </c>
      <c r="B16" s="59"/>
      <c r="C16" s="126"/>
      <c r="D16" s="59"/>
      <c r="E16" s="59"/>
      <c r="F16" s="187">
        <f>((F14-F13)/F13)+1</f>
        <v>1.0313566684223847</v>
      </c>
      <c r="G16" s="103"/>
    </row>
    <row r="17" spans="1:10" ht="14.25" customHeight="1" x14ac:dyDescent="0.2">
      <c r="A17" s="61"/>
      <c r="B17" s="59"/>
      <c r="C17" s="126"/>
      <c r="D17" s="59"/>
      <c r="E17" s="59"/>
      <c r="F17" s="120"/>
      <c r="G17" s="103"/>
    </row>
    <row r="18" spans="1:10" ht="14.25" customHeight="1" x14ac:dyDescent="0.2">
      <c r="A18" s="59"/>
      <c r="B18" s="59"/>
      <c r="C18" s="59"/>
      <c r="D18" s="59"/>
      <c r="E18" s="59"/>
      <c r="F18" s="59"/>
      <c r="G18" s="103"/>
    </row>
    <row r="19" spans="1:10" ht="14.25" customHeight="1" x14ac:dyDescent="0.2">
      <c r="A19" s="125" t="s">
        <v>249</v>
      </c>
      <c r="B19" s="61"/>
      <c r="C19" s="61"/>
      <c r="D19" s="59"/>
      <c r="E19" s="59"/>
      <c r="F19" s="59"/>
      <c r="G19" s="103"/>
    </row>
    <row r="20" spans="1:10" ht="14.25" customHeight="1" x14ac:dyDescent="0.2">
      <c r="A20" s="59"/>
      <c r="B20" s="59"/>
      <c r="C20" s="59"/>
      <c r="D20" s="59"/>
      <c r="E20" s="59"/>
      <c r="F20" s="163"/>
      <c r="G20" s="121"/>
    </row>
    <row r="21" spans="1:10" ht="14.25" customHeight="1" x14ac:dyDescent="0.2">
      <c r="A21" s="131" t="s">
        <v>250</v>
      </c>
      <c r="B21" s="59" t="s">
        <v>251</v>
      </c>
      <c r="C21" s="59"/>
      <c r="D21" s="59"/>
      <c r="E21" s="59"/>
      <c r="F21" s="59"/>
      <c r="G21" s="121"/>
    </row>
    <row r="22" spans="1:10" ht="14.25" customHeight="1" thickBot="1" x14ac:dyDescent="0.25">
      <c r="A22" s="59"/>
      <c r="B22" s="59"/>
      <c r="C22" s="59"/>
      <c r="D22" s="59"/>
      <c r="E22" s="59"/>
      <c r="F22" s="59"/>
      <c r="G22" s="121"/>
    </row>
    <row r="23" spans="1:10" ht="14.25" customHeight="1" thickBot="1" x14ac:dyDescent="0.25">
      <c r="A23" s="59"/>
      <c r="B23" s="59"/>
      <c r="C23" s="59"/>
      <c r="D23" s="151" t="s">
        <v>252</v>
      </c>
      <c r="E23" s="111">
        <f>+C12-1</f>
        <v>2025</v>
      </c>
      <c r="F23" s="112">
        <f>+C12</f>
        <v>2026</v>
      </c>
    </row>
    <row r="24" spans="1:10" ht="14.25" customHeight="1" thickBot="1" x14ac:dyDescent="0.25">
      <c r="A24" s="59"/>
      <c r="B24" s="59"/>
      <c r="C24" s="59"/>
      <c r="D24" s="102" t="s">
        <v>253</v>
      </c>
      <c r="E24" s="189">
        <v>1.56</v>
      </c>
      <c r="F24" s="191">
        <f>ROUND(E24*$F$16,2)</f>
        <v>1.61</v>
      </c>
      <c r="J24" s="183"/>
    </row>
    <row r="25" spans="1:10" ht="14.1" customHeight="1" thickBot="1" x14ac:dyDescent="0.25">
      <c r="A25" s="59"/>
      <c r="B25" s="59"/>
      <c r="C25" s="59"/>
      <c r="D25" s="134" t="s">
        <v>254</v>
      </c>
      <c r="E25" s="189">
        <v>1</v>
      </c>
      <c r="F25" s="191">
        <f>ROUND(E25*$F$16,2)</f>
        <v>1.03</v>
      </c>
      <c r="J25" s="183"/>
    </row>
    <row r="26" spans="1:10" ht="14.25" customHeight="1" thickBot="1" x14ac:dyDescent="0.25">
      <c r="A26" s="59"/>
      <c r="B26" s="59"/>
      <c r="C26" s="59"/>
      <c r="D26" s="134" t="s">
        <v>255</v>
      </c>
      <c r="E26" s="189">
        <v>0.76</v>
      </c>
      <c r="F26" s="191">
        <f>ROUND(E26*$F$16,2)</f>
        <v>0.78</v>
      </c>
      <c r="J26" s="183"/>
    </row>
    <row r="27" spans="1:10" ht="14.25" customHeight="1" x14ac:dyDescent="0.2">
      <c r="A27" s="59"/>
      <c r="B27" s="59"/>
      <c r="C27" s="59"/>
      <c r="D27" s="59"/>
      <c r="E27" s="59"/>
      <c r="F27" s="59"/>
    </row>
    <row r="28" spans="1:10" ht="14.25" customHeight="1" x14ac:dyDescent="0.2">
      <c r="A28" s="131" t="s">
        <v>250</v>
      </c>
      <c r="B28" s="59" t="s">
        <v>256</v>
      </c>
      <c r="C28" s="61"/>
      <c r="D28" s="59"/>
      <c r="E28" s="59"/>
      <c r="F28" s="59"/>
    </row>
    <row r="29" spans="1:10" ht="14.25" customHeight="1" x14ac:dyDescent="0.2">
      <c r="A29" s="59"/>
      <c r="B29" s="59" t="s">
        <v>257</v>
      </c>
      <c r="C29" s="61"/>
      <c r="D29" s="59"/>
      <c r="E29" s="59"/>
      <c r="F29" s="59"/>
    </row>
    <row r="30" spans="1:10" ht="14.25" customHeight="1" x14ac:dyDescent="0.2">
      <c r="A30" s="59"/>
      <c r="B30" s="59"/>
      <c r="C30" s="61"/>
      <c r="D30" s="59"/>
      <c r="E30" s="59"/>
      <c r="F30" s="59"/>
    </row>
    <row r="31" spans="1:10" ht="14.25" customHeight="1" x14ac:dyDescent="0.2">
      <c r="A31" s="59"/>
      <c r="B31" s="132" t="s">
        <v>258</v>
      </c>
      <c r="C31" s="59" t="s">
        <v>259</v>
      </c>
      <c r="D31" s="59"/>
      <c r="E31" s="59"/>
      <c r="F31" s="59"/>
    </row>
    <row r="32" spans="1:10" ht="14.25" customHeight="1" thickBot="1" x14ac:dyDescent="0.25">
      <c r="A32" s="59"/>
      <c r="B32" s="59"/>
      <c r="C32" s="59"/>
      <c r="D32" s="59"/>
      <c r="E32" s="59"/>
      <c r="F32" s="59"/>
    </row>
    <row r="33" spans="1:10" ht="28.5" customHeight="1" x14ac:dyDescent="0.2">
      <c r="A33" s="59"/>
      <c r="B33" s="59"/>
      <c r="C33" s="59"/>
      <c r="D33" s="152" t="s">
        <v>260</v>
      </c>
      <c r="E33" s="258">
        <f>+C12-1</f>
        <v>2025</v>
      </c>
      <c r="F33" s="258">
        <f>+C12</f>
        <v>2026</v>
      </c>
    </row>
    <row r="34" spans="1:10" ht="14.25" customHeight="1" thickBot="1" x14ac:dyDescent="0.25">
      <c r="A34" s="59"/>
      <c r="B34" s="59"/>
      <c r="C34" s="59"/>
      <c r="D34" s="153" t="s">
        <v>261</v>
      </c>
      <c r="E34" s="259"/>
      <c r="F34" s="259"/>
    </row>
    <row r="35" spans="1:10" ht="14.25" customHeight="1" thickBot="1" x14ac:dyDescent="0.25">
      <c r="A35" s="59"/>
      <c r="B35" s="59"/>
      <c r="C35" s="59"/>
      <c r="D35" s="102" t="s">
        <v>262</v>
      </c>
      <c r="E35" s="189">
        <v>1.56</v>
      </c>
      <c r="F35" s="191">
        <f>ROUND(E35*$F$16,2)</f>
        <v>1.61</v>
      </c>
      <c r="J35" s="183"/>
    </row>
    <row r="36" spans="1:10" ht="14.25" customHeight="1" x14ac:dyDescent="0.2">
      <c r="A36" s="59"/>
      <c r="B36" s="59"/>
      <c r="C36" s="59"/>
      <c r="D36" s="59"/>
      <c r="E36" s="59"/>
      <c r="F36" s="59"/>
    </row>
    <row r="37" spans="1:10" ht="14.25" customHeight="1" thickBot="1" x14ac:dyDescent="0.25">
      <c r="A37" s="59"/>
      <c r="B37" s="59"/>
      <c r="C37" s="59"/>
      <c r="D37" s="59"/>
      <c r="E37" s="59"/>
      <c r="F37" s="59"/>
    </row>
    <row r="38" spans="1:10" ht="28.5" customHeight="1" x14ac:dyDescent="0.2">
      <c r="A38" s="59"/>
      <c r="B38" s="59"/>
      <c r="C38" s="59"/>
      <c r="D38" s="152" t="s">
        <v>263</v>
      </c>
      <c r="E38" s="258">
        <f>+C12-1</f>
        <v>2025</v>
      </c>
      <c r="F38" s="258">
        <f>+C12</f>
        <v>2026</v>
      </c>
    </row>
    <row r="39" spans="1:10" ht="14.25" customHeight="1" thickBot="1" x14ac:dyDescent="0.25">
      <c r="A39" s="59"/>
      <c r="B39" s="59"/>
      <c r="C39" s="59"/>
      <c r="D39" s="153" t="s">
        <v>261</v>
      </c>
      <c r="E39" s="259"/>
      <c r="F39" s="259"/>
    </row>
    <row r="40" spans="1:10" ht="14.25" customHeight="1" thickBot="1" x14ac:dyDescent="0.25">
      <c r="A40" s="59"/>
      <c r="B40" s="59"/>
      <c r="C40" s="59"/>
      <c r="D40" s="102" t="s">
        <v>264</v>
      </c>
      <c r="E40" s="189">
        <v>3.04</v>
      </c>
      <c r="F40" s="191">
        <f>ROUND(E40*$F$16,2)</f>
        <v>3.14</v>
      </c>
      <c r="J40" s="183"/>
    </row>
    <row r="41" spans="1:10" ht="14.25" customHeight="1" thickBot="1" x14ac:dyDescent="0.25">
      <c r="A41" s="59"/>
      <c r="B41" s="59"/>
      <c r="C41" s="59"/>
      <c r="D41" s="133" t="s">
        <v>265</v>
      </c>
      <c r="E41" s="189">
        <v>2.4</v>
      </c>
      <c r="F41" s="191">
        <f>ROUND(E41*$F$16,2)</f>
        <v>2.48</v>
      </c>
      <c r="J41" s="183"/>
    </row>
    <row r="42" spans="1:10" ht="14.25" customHeight="1" thickBot="1" x14ac:dyDescent="0.25">
      <c r="A42" s="59"/>
      <c r="B42" s="59"/>
      <c r="C42" s="59"/>
      <c r="D42" s="134" t="s">
        <v>266</v>
      </c>
      <c r="E42" s="189">
        <v>1.19</v>
      </c>
      <c r="F42" s="191">
        <f>ROUND(E42*$F$16,2)</f>
        <v>1.23</v>
      </c>
      <c r="J42" s="183"/>
    </row>
    <row r="43" spans="1:10" ht="14.25" customHeight="1" thickBot="1" x14ac:dyDescent="0.25">
      <c r="A43" s="59"/>
      <c r="B43" s="59"/>
      <c r="C43" s="59"/>
      <c r="D43" s="134" t="s">
        <v>267</v>
      </c>
      <c r="E43" s="189">
        <v>0.9</v>
      </c>
      <c r="F43" s="191">
        <f>ROUND(E43*$F$16,2)</f>
        <v>0.93</v>
      </c>
      <c r="J43" s="183"/>
    </row>
    <row r="44" spans="1:10" ht="14.25" customHeight="1" x14ac:dyDescent="0.2">
      <c r="A44" s="59"/>
      <c r="B44" s="59"/>
      <c r="C44" s="59"/>
      <c r="D44" s="59"/>
      <c r="E44" s="59"/>
      <c r="F44" s="59"/>
      <c r="G44" s="161"/>
    </row>
    <row r="45" spans="1:10" ht="14.25" customHeight="1" x14ac:dyDescent="0.2">
      <c r="A45" s="59"/>
      <c r="B45" s="132" t="s">
        <v>258</v>
      </c>
      <c r="C45" s="59" t="s">
        <v>268</v>
      </c>
      <c r="D45" s="59"/>
      <c r="E45" s="59"/>
      <c r="F45" s="59"/>
    </row>
    <row r="46" spans="1:10" ht="14.25" customHeight="1" thickBot="1" x14ac:dyDescent="0.25">
      <c r="A46" s="59"/>
      <c r="B46" s="59"/>
      <c r="C46" s="59"/>
      <c r="D46" s="59"/>
      <c r="E46" s="59"/>
      <c r="F46" s="59"/>
    </row>
    <row r="47" spans="1:10" ht="14.25" customHeight="1" thickBot="1" x14ac:dyDescent="0.25">
      <c r="A47" s="59"/>
      <c r="B47" s="59"/>
      <c r="C47" s="59"/>
      <c r="D47" s="84" t="s">
        <v>269</v>
      </c>
      <c r="E47" s="122">
        <v>0.17780000000000001</v>
      </c>
      <c r="F47" s="194">
        <f>+ROUND(E47*($F$16),4)</f>
        <v>0.18340000000000001</v>
      </c>
      <c r="H47" s="182"/>
      <c r="J47" s="183"/>
    </row>
    <row r="48" spans="1:10" ht="14.25" customHeight="1" thickBot="1" x14ac:dyDescent="0.25">
      <c r="A48" s="59"/>
      <c r="B48" s="59"/>
      <c r="C48" s="59"/>
      <c r="D48" s="59"/>
      <c r="E48" s="59"/>
      <c r="F48" s="59"/>
    </row>
    <row r="49" spans="1:10" ht="14.25" customHeight="1" thickBot="1" x14ac:dyDescent="0.25">
      <c r="A49" s="59"/>
      <c r="B49" s="59"/>
      <c r="C49" s="59"/>
      <c r="D49" s="84" t="s">
        <v>270</v>
      </c>
      <c r="E49" s="123">
        <v>2.0899999999999998E-2</v>
      </c>
      <c r="F49" s="194">
        <f>+ROUND(E49*($F$16),4)</f>
        <v>2.1600000000000001E-2</v>
      </c>
      <c r="J49" s="183"/>
    </row>
    <row r="50" spans="1:10" ht="14.25" customHeight="1" x14ac:dyDescent="0.2">
      <c r="A50" s="59"/>
      <c r="B50" s="59"/>
      <c r="C50" s="59"/>
      <c r="D50" s="59"/>
      <c r="E50" s="59"/>
      <c r="F50" s="59"/>
    </row>
    <row r="51" spans="1:10" ht="14.25" customHeight="1" x14ac:dyDescent="0.2">
      <c r="A51" s="59"/>
      <c r="B51" s="59"/>
      <c r="C51" s="59"/>
      <c r="D51" s="59"/>
      <c r="E51" s="59"/>
      <c r="F51" s="59"/>
    </row>
    <row r="52" spans="1:10" ht="14.25" customHeight="1" x14ac:dyDescent="0.2">
      <c r="A52" s="125" t="s">
        <v>271</v>
      </c>
      <c r="B52" s="61"/>
      <c r="C52" s="61"/>
      <c r="D52" s="59"/>
      <c r="E52" s="59"/>
      <c r="F52" s="59"/>
    </row>
    <row r="53" spans="1:10" ht="14.25" customHeight="1" thickBot="1" x14ac:dyDescent="0.25">
      <c r="A53" s="59"/>
      <c r="B53" s="59"/>
      <c r="C53" s="59"/>
      <c r="D53" s="59"/>
      <c r="E53" s="59"/>
      <c r="F53" s="59"/>
    </row>
    <row r="54" spans="1:10" ht="14.25" customHeight="1" thickBot="1" x14ac:dyDescent="0.25">
      <c r="A54" s="59"/>
      <c r="B54" s="59"/>
      <c r="C54" s="59" t="s">
        <v>272</v>
      </c>
      <c r="E54" s="124">
        <v>128378.05</v>
      </c>
      <c r="F54" s="193">
        <f>ROUND(E54*$F$16,2)</f>
        <v>132403.56</v>
      </c>
      <c r="J54" s="181"/>
    </row>
    <row r="55" spans="1:10" ht="14.25" customHeight="1" x14ac:dyDescent="0.2">
      <c r="A55" s="59"/>
      <c r="B55" s="59"/>
      <c r="C55" s="59"/>
      <c r="D55" s="129"/>
      <c r="E55" s="59"/>
      <c r="F55" s="59"/>
    </row>
    <row r="56" spans="1:10" ht="14.25" customHeight="1" x14ac:dyDescent="0.2">
      <c r="A56" s="59"/>
      <c r="B56" s="59"/>
      <c r="C56" s="59"/>
      <c r="D56" s="59"/>
      <c r="E56" s="59"/>
      <c r="F56" s="147"/>
    </row>
    <row r="57" spans="1:10" ht="14.25" customHeight="1" x14ac:dyDescent="0.2">
      <c r="A57" s="125" t="s">
        <v>273</v>
      </c>
      <c r="B57" s="61"/>
      <c r="C57" s="61"/>
      <c r="D57" s="59"/>
      <c r="E57" s="59"/>
      <c r="F57" s="59"/>
    </row>
    <row r="58" spans="1:10" ht="14.25" customHeight="1" thickBot="1" x14ac:dyDescent="0.25">
      <c r="A58" s="59"/>
      <c r="B58" s="59"/>
      <c r="C58" s="59"/>
      <c r="D58" s="59"/>
      <c r="E58" s="59"/>
      <c r="F58" s="59"/>
    </row>
    <row r="59" spans="1:10" ht="14.25" customHeight="1" thickBot="1" x14ac:dyDescent="0.25">
      <c r="A59" s="59"/>
      <c r="B59" s="59"/>
      <c r="C59" s="59"/>
      <c r="D59" s="262" t="s">
        <v>274</v>
      </c>
      <c r="E59" s="260" t="s">
        <v>275</v>
      </c>
      <c r="F59" s="261"/>
    </row>
    <row r="60" spans="1:10" ht="14.25" customHeight="1" thickBot="1" x14ac:dyDescent="0.25">
      <c r="A60" s="59"/>
      <c r="B60" s="59"/>
      <c r="C60" s="59"/>
      <c r="D60" s="259"/>
      <c r="E60" s="111">
        <f>+C12-1</f>
        <v>2025</v>
      </c>
      <c r="F60" s="112">
        <f>+C12</f>
        <v>2026</v>
      </c>
    </row>
    <row r="61" spans="1:10" ht="28.5" customHeight="1" thickBot="1" x14ac:dyDescent="0.25">
      <c r="A61" s="59"/>
      <c r="B61" s="59"/>
      <c r="C61" s="59"/>
      <c r="D61" s="100" t="s">
        <v>276</v>
      </c>
      <c r="E61" s="141">
        <v>30</v>
      </c>
      <c r="F61" s="141">
        <v>30</v>
      </c>
    </row>
    <row r="62" spans="1:10" ht="14.25" customHeight="1" thickBot="1" x14ac:dyDescent="0.25">
      <c r="A62" s="59"/>
      <c r="B62" s="59"/>
      <c r="C62" s="59"/>
      <c r="D62" s="263" t="s">
        <v>277</v>
      </c>
      <c r="E62" s="264"/>
      <c r="F62" s="265"/>
    </row>
    <row r="63" spans="1:10" ht="14.25" customHeight="1" thickBot="1" x14ac:dyDescent="0.25">
      <c r="A63" s="59"/>
      <c r="B63" s="59"/>
      <c r="C63" s="59"/>
      <c r="D63" s="101" t="s">
        <v>278</v>
      </c>
      <c r="E63" s="141">
        <v>30</v>
      </c>
      <c r="F63" s="141">
        <v>30</v>
      </c>
    </row>
    <row r="64" spans="1:10" ht="14.25" customHeight="1" thickBot="1" x14ac:dyDescent="0.25">
      <c r="A64" s="59"/>
      <c r="B64" s="59"/>
      <c r="C64" s="59"/>
      <c r="D64" s="101" t="s">
        <v>279</v>
      </c>
      <c r="E64" s="141">
        <v>35</v>
      </c>
      <c r="F64" s="141">
        <v>35</v>
      </c>
    </row>
    <row r="65" spans="1:10" ht="14.25" customHeight="1" thickBot="1" x14ac:dyDescent="0.25">
      <c r="A65" s="59"/>
      <c r="B65" s="59"/>
      <c r="C65" s="59"/>
      <c r="D65" s="101" t="s">
        <v>280</v>
      </c>
      <c r="E65" s="141">
        <v>40</v>
      </c>
      <c r="F65" s="141">
        <v>40</v>
      </c>
    </row>
    <row r="66" spans="1:10" ht="14.25" customHeight="1" thickBot="1" x14ac:dyDescent="0.25">
      <c r="A66" s="59"/>
      <c r="B66" s="59"/>
      <c r="C66" s="59"/>
      <c r="D66" s="101" t="s">
        <v>281</v>
      </c>
      <c r="E66" s="141">
        <v>45</v>
      </c>
      <c r="F66" s="141">
        <v>45</v>
      </c>
    </row>
    <row r="67" spans="1:10" ht="14.25" customHeight="1" thickBot="1" x14ac:dyDescent="0.25">
      <c r="A67" s="59"/>
      <c r="B67" s="59"/>
      <c r="C67" s="59"/>
      <c r="D67" s="101" t="s">
        <v>282</v>
      </c>
      <c r="E67" s="141">
        <v>50</v>
      </c>
      <c r="F67" s="141">
        <v>50</v>
      </c>
    </row>
    <row r="68" spans="1:10" ht="14.25" customHeight="1" x14ac:dyDescent="0.2">
      <c r="A68" s="59"/>
      <c r="B68" s="59"/>
      <c r="C68" s="59"/>
      <c r="D68" s="59"/>
      <c r="E68" s="59"/>
      <c r="F68" s="59"/>
    </row>
    <row r="69" spans="1:10" ht="14.25" customHeight="1" thickBot="1" x14ac:dyDescent="0.25">
      <c r="A69" s="59"/>
      <c r="B69" s="59"/>
      <c r="C69" s="59"/>
      <c r="D69" s="59"/>
      <c r="E69" s="59"/>
      <c r="F69" s="59"/>
    </row>
    <row r="70" spans="1:10" ht="14.25" customHeight="1" x14ac:dyDescent="0.2">
      <c r="A70" s="59"/>
      <c r="B70" s="59"/>
      <c r="C70" s="59"/>
      <c r="D70" s="262" t="s">
        <v>283</v>
      </c>
      <c r="E70" s="266" t="s">
        <v>284</v>
      </c>
      <c r="F70" s="267"/>
    </row>
    <row r="71" spans="1:10" ht="14.25" customHeight="1" thickBot="1" x14ac:dyDescent="0.25">
      <c r="A71" s="59"/>
      <c r="B71" s="59"/>
      <c r="C71" s="59"/>
      <c r="D71" s="259"/>
      <c r="E71" s="268" t="s">
        <v>285</v>
      </c>
      <c r="F71" s="269"/>
    </row>
    <row r="72" spans="1:10" ht="14.25" customHeight="1" thickBot="1" x14ac:dyDescent="0.25">
      <c r="A72" s="59"/>
      <c r="B72" s="59"/>
      <c r="C72" s="59"/>
      <c r="D72" s="150"/>
      <c r="E72" s="113">
        <f>+C12-1</f>
        <v>2025</v>
      </c>
      <c r="F72" s="113">
        <f>+C12</f>
        <v>2026</v>
      </c>
    </row>
    <row r="73" spans="1:10" ht="14.25" customHeight="1" thickBot="1" x14ac:dyDescent="0.25">
      <c r="A73" s="59"/>
      <c r="B73" s="59"/>
      <c r="C73" s="59"/>
      <c r="D73" s="263" t="s">
        <v>286</v>
      </c>
      <c r="E73" s="264"/>
      <c r="F73" s="265"/>
    </row>
    <row r="74" spans="1:10" ht="14.25" customHeight="1" thickBot="1" x14ac:dyDescent="0.25">
      <c r="A74" s="59"/>
      <c r="B74" s="59"/>
      <c r="C74" s="59"/>
      <c r="D74" s="116" t="s">
        <v>287</v>
      </c>
      <c r="E74" s="189">
        <v>45.63</v>
      </c>
      <c r="F74" s="190">
        <f>ROUND(E74*$F$16,2)</f>
        <v>47.06</v>
      </c>
      <c r="J74" s="183"/>
    </row>
    <row r="75" spans="1:10" ht="14.25" customHeight="1" thickBot="1" x14ac:dyDescent="0.25">
      <c r="A75" s="59"/>
      <c r="B75" s="59"/>
      <c r="C75" s="59"/>
      <c r="D75" s="102" t="s">
        <v>288</v>
      </c>
      <c r="E75" s="189">
        <v>47.86</v>
      </c>
      <c r="F75" s="190">
        <f t="shared" ref="F75:F81" si="0">ROUND(E75*$F$16,2)</f>
        <v>49.36</v>
      </c>
      <c r="J75" s="183"/>
    </row>
    <row r="76" spans="1:10" ht="14.25" customHeight="1" thickBot="1" x14ac:dyDescent="0.25">
      <c r="A76" s="59"/>
      <c r="B76" s="59"/>
      <c r="C76" s="59"/>
      <c r="D76" s="102" t="s">
        <v>289</v>
      </c>
      <c r="E76" s="189">
        <v>50.09</v>
      </c>
      <c r="F76" s="190">
        <f t="shared" si="0"/>
        <v>51.66</v>
      </c>
      <c r="J76" s="183"/>
    </row>
    <row r="77" spans="1:10" ht="14.25" customHeight="1" thickBot="1" x14ac:dyDescent="0.25">
      <c r="A77" s="59"/>
      <c r="B77" s="59"/>
      <c r="C77" s="59"/>
      <c r="D77" s="102" t="s">
        <v>290</v>
      </c>
      <c r="E77" s="189">
        <v>71.23</v>
      </c>
      <c r="F77" s="190">
        <f t="shared" si="0"/>
        <v>73.459999999999994</v>
      </c>
      <c r="J77" s="183"/>
    </row>
    <row r="78" spans="1:10" ht="14.25" customHeight="1" thickBot="1" x14ac:dyDescent="0.25">
      <c r="A78" s="59"/>
      <c r="B78" s="59"/>
      <c r="C78" s="59"/>
      <c r="D78" s="99" t="s">
        <v>291</v>
      </c>
      <c r="E78" s="189">
        <v>114.64</v>
      </c>
      <c r="F78" s="190">
        <f t="shared" si="0"/>
        <v>118.23</v>
      </c>
      <c r="J78" s="183"/>
    </row>
    <row r="79" spans="1:10" ht="14.25" customHeight="1" thickBot="1" x14ac:dyDescent="0.25">
      <c r="A79" s="59"/>
      <c r="B79" s="59"/>
      <c r="C79" s="59"/>
      <c r="D79" s="263" t="s">
        <v>292</v>
      </c>
      <c r="E79" s="264"/>
      <c r="F79" s="265"/>
    </row>
    <row r="80" spans="1:10" ht="14.25" customHeight="1" thickBot="1" x14ac:dyDescent="0.25">
      <c r="A80" s="59"/>
      <c r="B80" s="59"/>
      <c r="C80" s="59"/>
      <c r="D80" s="116" t="s">
        <v>293</v>
      </c>
      <c r="E80" s="189">
        <v>107.96</v>
      </c>
      <c r="F80" s="190">
        <f t="shared" si="0"/>
        <v>111.35</v>
      </c>
      <c r="J80" s="183"/>
    </row>
    <row r="81" spans="1:10" ht="14.25" customHeight="1" thickBot="1" x14ac:dyDescent="0.25">
      <c r="A81" s="59"/>
      <c r="B81" s="59"/>
      <c r="C81" s="59"/>
      <c r="D81" s="102" t="s">
        <v>294</v>
      </c>
      <c r="E81" s="189">
        <v>131.34</v>
      </c>
      <c r="F81" s="190">
        <f t="shared" si="0"/>
        <v>135.46</v>
      </c>
      <c r="J81" s="183"/>
    </row>
    <row r="82" spans="1:10" ht="14.25" customHeight="1" x14ac:dyDescent="0.2">
      <c r="A82" s="59"/>
      <c r="B82" s="59"/>
      <c r="C82" s="59"/>
      <c r="D82" s="115" t="s">
        <v>295</v>
      </c>
      <c r="E82" s="253" t="s">
        <v>296</v>
      </c>
      <c r="F82" s="254"/>
    </row>
    <row r="83" spans="1:10" ht="28.5" customHeight="1" thickBot="1" x14ac:dyDescent="0.25">
      <c r="A83" s="59"/>
      <c r="B83" s="59"/>
      <c r="C83" s="59"/>
      <c r="D83" s="114" t="s">
        <v>297</v>
      </c>
      <c r="E83" s="255"/>
      <c r="F83" s="256"/>
    </row>
    <row r="84" spans="1:10" ht="14.25" customHeight="1" thickBot="1" x14ac:dyDescent="0.25">
      <c r="A84" s="59"/>
      <c r="B84" s="59"/>
      <c r="C84" s="59"/>
      <c r="D84" s="116" t="s">
        <v>298</v>
      </c>
      <c r="E84" s="189">
        <v>11.13</v>
      </c>
      <c r="F84" s="190">
        <f t="shared" ref="F84:F86" si="1">ROUND(E84*$F$16,2)</f>
        <v>11.48</v>
      </c>
      <c r="J84" s="183"/>
    </row>
    <row r="85" spans="1:10" ht="14.25" customHeight="1" thickBot="1" x14ac:dyDescent="0.25">
      <c r="A85" s="59"/>
      <c r="B85" s="59"/>
      <c r="C85" s="59"/>
      <c r="D85" s="102" t="s">
        <v>299</v>
      </c>
      <c r="E85" s="189">
        <v>12.24</v>
      </c>
      <c r="F85" s="190">
        <f t="shared" si="1"/>
        <v>12.62</v>
      </c>
      <c r="J85" s="183"/>
    </row>
    <row r="86" spans="1:10" ht="30" customHeight="1" thickBot="1" x14ac:dyDescent="0.25">
      <c r="A86" s="59"/>
      <c r="B86" s="59"/>
      <c r="C86" s="59"/>
      <c r="D86" s="102" t="s">
        <v>300</v>
      </c>
      <c r="E86" s="189">
        <v>14.47</v>
      </c>
      <c r="F86" s="190">
        <f t="shared" si="1"/>
        <v>14.92</v>
      </c>
      <c r="J86" s="183"/>
    </row>
    <row r="87" spans="1:10" ht="14.25" customHeight="1" thickBot="1" x14ac:dyDescent="0.25">
      <c r="A87" s="59"/>
      <c r="B87" s="59"/>
      <c r="C87" s="59"/>
      <c r="D87" s="59"/>
      <c r="E87" s="59"/>
      <c r="F87" s="59"/>
    </row>
    <row r="88" spans="1:10" ht="14.25" customHeight="1" thickBot="1" x14ac:dyDescent="0.25">
      <c r="A88" s="117"/>
      <c r="B88" s="250" t="s">
        <v>301</v>
      </c>
      <c r="C88" s="250"/>
      <c r="D88" s="250"/>
      <c r="E88" s="250"/>
      <c r="F88" s="250"/>
    </row>
    <row r="89" spans="1:10" ht="14.25" customHeight="1" x14ac:dyDescent="0.2">
      <c r="A89" s="59"/>
      <c r="B89" s="250"/>
      <c r="C89" s="250"/>
      <c r="D89" s="250"/>
      <c r="E89" s="250"/>
      <c r="F89" s="250"/>
    </row>
    <row r="90" spans="1:10" ht="14.25" customHeight="1" thickBot="1" x14ac:dyDescent="0.25">
      <c r="A90" s="59"/>
      <c r="B90" s="84"/>
      <c r="C90" s="59"/>
      <c r="D90" s="59"/>
      <c r="E90" s="59"/>
      <c r="F90" s="59"/>
    </row>
    <row r="91" spans="1:10" ht="14.25" customHeight="1" thickBot="1" x14ac:dyDescent="0.25">
      <c r="A91" s="104"/>
      <c r="B91" s="93" t="s">
        <v>302</v>
      </c>
      <c r="C91" s="59"/>
      <c r="D91" s="59"/>
      <c r="E91" s="59"/>
      <c r="F91" s="59"/>
    </row>
    <row r="92" spans="1:10" ht="14.25" customHeight="1" thickBot="1" x14ac:dyDescent="0.25">
      <c r="A92" s="59"/>
      <c r="B92" s="93"/>
      <c r="C92" s="59"/>
      <c r="D92" s="59"/>
      <c r="E92" s="59"/>
      <c r="F92" s="59"/>
    </row>
    <row r="93" spans="1:10" ht="14.25" customHeight="1" thickBot="1" x14ac:dyDescent="0.25">
      <c r="A93" s="110"/>
      <c r="B93" s="93" t="s">
        <v>303</v>
      </c>
      <c r="C93" s="59"/>
      <c r="D93" s="59"/>
      <c r="E93" s="59"/>
      <c r="F93" s="59"/>
    </row>
    <row r="94" spans="1:10" ht="14.25" customHeight="1" x14ac:dyDescent="0.2">
      <c r="A94" s="59"/>
      <c r="B94" s="93"/>
      <c r="C94" s="59"/>
      <c r="D94" s="59"/>
      <c r="E94" s="59"/>
      <c r="F94" s="59"/>
    </row>
    <row r="95" spans="1:10" ht="14.25" customHeight="1" x14ac:dyDescent="0.2">
      <c r="A95" s="59"/>
      <c r="B95" s="59"/>
      <c r="C95" s="59"/>
      <c r="D95" s="59"/>
      <c r="E95" s="59"/>
      <c r="F95" s="59"/>
    </row>
    <row r="96" spans="1:10" ht="14.25" customHeight="1" x14ac:dyDescent="0.2">
      <c r="A96" s="56" t="s">
        <v>23</v>
      </c>
      <c r="B96" s="251" t="s">
        <v>304</v>
      </c>
      <c r="C96" s="251"/>
      <c r="D96" s="251"/>
      <c r="E96" s="251"/>
      <c r="F96" s="251"/>
    </row>
    <row r="97" spans="1:6" ht="14.25" customHeight="1" x14ac:dyDescent="0.2">
      <c r="A97" s="56"/>
      <c r="B97" s="251"/>
      <c r="C97" s="251"/>
      <c r="D97" s="251"/>
      <c r="E97" s="251"/>
      <c r="F97" s="251"/>
    </row>
    <row r="98" spans="1:6" ht="14.25" customHeight="1" x14ac:dyDescent="0.2">
      <c r="A98" s="56"/>
      <c r="B98" s="130"/>
    </row>
    <row r="99" spans="1:6" ht="14.25" customHeight="1" x14ac:dyDescent="0.2">
      <c r="B99" s="130"/>
    </row>
    <row r="100" spans="1:6" ht="14.25" customHeight="1" x14ac:dyDescent="0.2"/>
    <row r="101" spans="1:6" ht="14.25" customHeight="1" x14ac:dyDescent="0.2"/>
    <row r="102" spans="1:6" ht="14.25" customHeight="1" x14ac:dyDescent="0.2"/>
    <row r="103" spans="1:6" ht="14.25" customHeight="1" x14ac:dyDescent="0.2"/>
    <row r="104" spans="1:6" ht="14.25" customHeight="1" x14ac:dyDescent="0.2"/>
    <row r="105" spans="1:6" ht="14.25" customHeight="1" x14ac:dyDescent="0.2"/>
    <row r="106" spans="1:6" ht="14.25" customHeight="1" x14ac:dyDescent="0.2"/>
    <row r="107" spans="1:6" ht="14.25" customHeight="1" x14ac:dyDescent="0.2"/>
    <row r="108" spans="1:6" ht="14.25" customHeight="1" x14ac:dyDescent="0.2"/>
    <row r="109" spans="1:6" ht="14.25" customHeight="1" x14ac:dyDescent="0.2"/>
    <row r="110" spans="1:6" ht="14.25" customHeight="1" x14ac:dyDescent="0.2"/>
    <row r="111" spans="1:6" ht="14.25" customHeight="1" x14ac:dyDescent="0.2"/>
    <row r="112" spans="1:6"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sheetData>
  <sheetProtection algorithmName="SHA-512" hashValue="DysyKSt14+3IJmHRsd95paClYlmI6b1vvV+S5dxhiT2Kn4E5blypVqSeyCaiUdPymh6cAh8EoyFlE2iF1mcn6Q==" saltValue="2xeuDjpPnJ9gkJN/6GGa/Q==" spinCount="100000" sheet="1" objects="1" scenarios="1"/>
  <mergeCells count="19">
    <mergeCell ref="D79:F79"/>
    <mergeCell ref="A4:F4"/>
    <mergeCell ref="A6:F6"/>
    <mergeCell ref="B88:F89"/>
    <mergeCell ref="B96:F97"/>
    <mergeCell ref="A7:F7"/>
    <mergeCell ref="E82:F83"/>
    <mergeCell ref="A8:D9"/>
    <mergeCell ref="E33:E34"/>
    <mergeCell ref="F33:F34"/>
    <mergeCell ref="E38:E39"/>
    <mergeCell ref="F38:F39"/>
    <mergeCell ref="E59:F59"/>
    <mergeCell ref="D59:D60"/>
    <mergeCell ref="D62:F62"/>
    <mergeCell ref="E70:F70"/>
    <mergeCell ref="E71:F71"/>
    <mergeCell ref="D70:D71"/>
    <mergeCell ref="D73:F73"/>
  </mergeCells>
  <phoneticPr fontId="16" type="noConversion"/>
  <pageMargins left="0.59055118110236227" right="0.39370078740157483" top="0.78740157480314965" bottom="0.39370078740157483" header="0.51181102362204722" footer="0.19685039370078741"/>
  <pageSetup scale="79" fitToHeight="2" orientation="portrait" horizontalDpi="4294967294" verticalDpi="4294967294" r:id="rId1"/>
  <headerFooter>
    <oddFooter>&amp;R&amp;K000000&amp;P de &amp;N</oddFooter>
  </headerFooter>
  <rowBreaks count="1" manualBreakCount="1">
    <brk id="55" max="16383" man="1"/>
  </rowBreaks>
  <drawing r:id="rId2"/>
  <extLst>
    <ext xmlns:mx="http://schemas.microsoft.com/office/mac/excel/2008/main" uri="{64002731-A6B0-56B0-2670-7721B7C09600}">
      <mx:PLV Mode="0" OnePage="0" WScale="10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88038-D9D8-43E6-AB12-7298ECAF5BE2}">
  <dimension ref="A1:E434"/>
  <sheetViews>
    <sheetView workbookViewId="0">
      <selection activeCell="G14" sqref="G14"/>
    </sheetView>
  </sheetViews>
  <sheetFormatPr baseColWidth="10" defaultColWidth="11" defaultRowHeight="14.25" x14ac:dyDescent="0.2"/>
  <cols>
    <col min="3" max="3" width="34.5" bestFit="1" customWidth="1"/>
    <col min="4" max="4" width="35.375" bestFit="1" customWidth="1"/>
    <col min="5" max="5" width="21.25" customWidth="1"/>
  </cols>
  <sheetData>
    <row r="1" spans="1:5" ht="57" x14ac:dyDescent="0.2">
      <c r="A1" t="s">
        <v>305</v>
      </c>
      <c r="B1" t="s">
        <v>306</v>
      </c>
      <c r="C1" t="s">
        <v>307</v>
      </c>
      <c r="D1" t="s">
        <v>308</v>
      </c>
      <c r="E1" s="180" t="s">
        <v>309</v>
      </c>
    </row>
    <row r="2" spans="1:5" x14ac:dyDescent="0.2">
      <c r="A2" t="s">
        <v>310</v>
      </c>
      <c r="B2">
        <v>1</v>
      </c>
      <c r="C2" t="s">
        <v>2</v>
      </c>
      <c r="D2" t="s">
        <v>311</v>
      </c>
      <c r="E2">
        <v>1</v>
      </c>
    </row>
    <row r="3" spans="1:5" x14ac:dyDescent="0.2">
      <c r="A3" t="s">
        <v>312</v>
      </c>
      <c r="B3">
        <v>2</v>
      </c>
      <c r="C3" t="s">
        <v>3</v>
      </c>
      <c r="D3" t="s">
        <v>313</v>
      </c>
    </row>
    <row r="4" spans="1:5" x14ac:dyDescent="0.2">
      <c r="B4">
        <v>3</v>
      </c>
      <c r="C4" t="s">
        <v>4</v>
      </c>
      <c r="D4" t="s">
        <v>314</v>
      </c>
      <c r="E4">
        <v>1</v>
      </c>
    </row>
    <row r="5" spans="1:5" x14ac:dyDescent="0.2">
      <c r="B5">
        <v>4</v>
      </c>
      <c r="C5" t="s">
        <v>5</v>
      </c>
      <c r="D5" t="s">
        <v>315</v>
      </c>
    </row>
    <row r="6" spans="1:5" x14ac:dyDescent="0.2">
      <c r="B6">
        <v>5</v>
      </c>
      <c r="C6" t="s">
        <v>6</v>
      </c>
      <c r="D6" t="s">
        <v>316</v>
      </c>
    </row>
    <row r="7" spans="1:5" x14ac:dyDescent="0.2">
      <c r="B7">
        <v>6</v>
      </c>
      <c r="C7" t="s">
        <v>7</v>
      </c>
      <c r="D7" t="s">
        <v>227</v>
      </c>
    </row>
    <row r="8" spans="1:5" x14ac:dyDescent="0.2">
      <c r="B8">
        <v>7</v>
      </c>
      <c r="C8" t="s">
        <v>8</v>
      </c>
      <c r="D8" t="s">
        <v>317</v>
      </c>
    </row>
    <row r="9" spans="1:5" x14ac:dyDescent="0.2">
      <c r="B9">
        <v>8</v>
      </c>
      <c r="C9" t="s">
        <v>9</v>
      </c>
      <c r="D9" t="s">
        <v>318</v>
      </c>
    </row>
    <row r="10" spans="1:5" x14ac:dyDescent="0.2">
      <c r="B10">
        <v>9</v>
      </c>
      <c r="C10" t="s">
        <v>10</v>
      </c>
      <c r="D10" t="s">
        <v>319</v>
      </c>
    </row>
    <row r="11" spans="1:5" x14ac:dyDescent="0.2">
      <c r="B11">
        <v>10</v>
      </c>
      <c r="C11" t="s">
        <v>11</v>
      </c>
      <c r="D11" t="s">
        <v>320</v>
      </c>
    </row>
    <row r="12" spans="1:5" x14ac:dyDescent="0.2">
      <c r="B12">
        <v>11</v>
      </c>
      <c r="C12" t="s">
        <v>12</v>
      </c>
      <c r="D12" t="s">
        <v>321</v>
      </c>
    </row>
    <row r="13" spans="1:5" x14ac:dyDescent="0.2">
      <c r="B13">
        <v>12</v>
      </c>
      <c r="C13" t="s">
        <v>13</v>
      </c>
      <c r="D13" t="s">
        <v>322</v>
      </c>
    </row>
    <row r="14" spans="1:5" x14ac:dyDescent="0.2">
      <c r="D14" t="s">
        <v>323</v>
      </c>
    </row>
    <row r="15" spans="1:5" x14ac:dyDescent="0.2">
      <c r="D15" t="s">
        <v>324</v>
      </c>
    </row>
    <row r="16" spans="1:5" x14ac:dyDescent="0.2">
      <c r="D16" t="s">
        <v>325</v>
      </c>
    </row>
    <row r="17" spans="4:4" x14ac:dyDescent="0.2">
      <c r="D17" t="s">
        <v>326</v>
      </c>
    </row>
    <row r="18" spans="4:4" x14ac:dyDescent="0.2">
      <c r="D18" t="s">
        <v>327</v>
      </c>
    </row>
    <row r="19" spans="4:4" x14ac:dyDescent="0.2">
      <c r="D19" t="s">
        <v>328</v>
      </c>
    </row>
    <row r="20" spans="4:4" x14ac:dyDescent="0.2">
      <c r="D20" t="s">
        <v>329</v>
      </c>
    </row>
    <row r="21" spans="4:4" x14ac:dyDescent="0.2">
      <c r="D21" t="s">
        <v>330</v>
      </c>
    </row>
    <row r="22" spans="4:4" x14ac:dyDescent="0.2">
      <c r="D22" t="s">
        <v>331</v>
      </c>
    </row>
    <row r="23" spans="4:4" x14ac:dyDescent="0.2">
      <c r="D23" t="s">
        <v>332</v>
      </c>
    </row>
    <row r="24" spans="4:4" x14ac:dyDescent="0.2">
      <c r="D24" t="s">
        <v>333</v>
      </c>
    </row>
    <row r="25" spans="4:4" x14ac:dyDescent="0.2">
      <c r="D25" t="s">
        <v>334</v>
      </c>
    </row>
    <row r="26" spans="4:4" x14ac:dyDescent="0.2">
      <c r="D26" t="s">
        <v>335</v>
      </c>
    </row>
    <row r="27" spans="4:4" x14ac:dyDescent="0.2">
      <c r="D27" t="s">
        <v>336</v>
      </c>
    </row>
    <row r="28" spans="4:4" x14ac:dyDescent="0.2">
      <c r="D28" t="s">
        <v>337</v>
      </c>
    </row>
    <row r="29" spans="4:4" x14ac:dyDescent="0.2">
      <c r="D29" t="s">
        <v>338</v>
      </c>
    </row>
    <row r="30" spans="4:4" x14ac:dyDescent="0.2">
      <c r="D30" t="s">
        <v>339</v>
      </c>
    </row>
    <row r="31" spans="4:4" x14ac:dyDescent="0.2">
      <c r="D31" t="s">
        <v>340</v>
      </c>
    </row>
    <row r="32" spans="4:4" x14ac:dyDescent="0.2">
      <c r="D32" t="s">
        <v>341</v>
      </c>
    </row>
    <row r="33" spans="4:4" x14ac:dyDescent="0.2">
      <c r="D33" t="s">
        <v>342</v>
      </c>
    </row>
    <row r="34" spans="4:4" x14ac:dyDescent="0.2">
      <c r="D34" t="s">
        <v>343</v>
      </c>
    </row>
    <row r="35" spans="4:4" x14ac:dyDescent="0.2">
      <c r="D35" t="s">
        <v>344</v>
      </c>
    </row>
    <row r="36" spans="4:4" x14ac:dyDescent="0.2">
      <c r="D36" t="s">
        <v>345</v>
      </c>
    </row>
    <row r="37" spans="4:4" x14ac:dyDescent="0.2">
      <c r="D37" t="s">
        <v>346</v>
      </c>
    </row>
    <row r="38" spans="4:4" x14ac:dyDescent="0.2">
      <c r="D38" t="s">
        <v>347</v>
      </c>
    </row>
    <row r="39" spans="4:4" x14ac:dyDescent="0.2">
      <c r="D39" t="s">
        <v>348</v>
      </c>
    </row>
    <row r="40" spans="4:4" x14ac:dyDescent="0.2">
      <c r="D40" t="s">
        <v>349</v>
      </c>
    </row>
    <row r="41" spans="4:4" x14ac:dyDescent="0.2">
      <c r="D41" t="s">
        <v>350</v>
      </c>
    </row>
    <row r="42" spans="4:4" x14ac:dyDescent="0.2">
      <c r="D42" t="s">
        <v>351</v>
      </c>
    </row>
    <row r="43" spans="4:4" x14ac:dyDescent="0.2">
      <c r="D43" t="s">
        <v>352</v>
      </c>
    </row>
    <row r="44" spans="4:4" x14ac:dyDescent="0.2">
      <c r="D44" t="s">
        <v>353</v>
      </c>
    </row>
    <row r="45" spans="4:4" x14ac:dyDescent="0.2">
      <c r="D45" t="s">
        <v>354</v>
      </c>
    </row>
    <row r="46" spans="4:4" x14ac:dyDescent="0.2">
      <c r="D46" t="s">
        <v>355</v>
      </c>
    </row>
    <row r="47" spans="4:4" x14ac:dyDescent="0.2">
      <c r="D47" t="s">
        <v>356</v>
      </c>
    </row>
    <row r="48" spans="4:4" x14ac:dyDescent="0.2">
      <c r="D48" t="s">
        <v>357</v>
      </c>
    </row>
    <row r="49" spans="4:5" x14ac:dyDescent="0.2">
      <c r="D49" t="s">
        <v>358</v>
      </c>
    </row>
    <row r="50" spans="4:5" x14ac:dyDescent="0.2">
      <c r="D50" t="s">
        <v>359</v>
      </c>
    </row>
    <row r="51" spans="4:5" x14ac:dyDescent="0.2">
      <c r="D51" t="s">
        <v>360</v>
      </c>
    </row>
    <row r="52" spans="4:5" x14ac:dyDescent="0.2">
      <c r="D52" t="s">
        <v>361</v>
      </c>
    </row>
    <row r="53" spans="4:5" x14ac:dyDescent="0.2">
      <c r="D53" t="s">
        <v>362</v>
      </c>
    </row>
    <row r="54" spans="4:5" x14ac:dyDescent="0.2">
      <c r="D54" t="s">
        <v>363</v>
      </c>
    </row>
    <row r="55" spans="4:5" x14ac:dyDescent="0.2">
      <c r="D55" t="s">
        <v>364</v>
      </c>
    </row>
    <row r="56" spans="4:5" x14ac:dyDescent="0.2">
      <c r="D56" t="s">
        <v>365</v>
      </c>
    </row>
    <row r="57" spans="4:5" x14ac:dyDescent="0.2">
      <c r="D57" t="s">
        <v>366</v>
      </c>
    </row>
    <row r="58" spans="4:5" x14ac:dyDescent="0.2">
      <c r="D58" t="s">
        <v>367</v>
      </c>
    </row>
    <row r="59" spans="4:5" x14ac:dyDescent="0.2">
      <c r="D59" t="s">
        <v>368</v>
      </c>
    </row>
    <row r="60" spans="4:5" x14ac:dyDescent="0.2">
      <c r="D60" t="s">
        <v>369</v>
      </c>
    </row>
    <row r="61" spans="4:5" x14ac:dyDescent="0.2">
      <c r="D61" t="s">
        <v>370</v>
      </c>
    </row>
    <row r="62" spans="4:5" x14ac:dyDescent="0.2">
      <c r="D62" t="s">
        <v>371</v>
      </c>
    </row>
    <row r="63" spans="4:5" x14ac:dyDescent="0.2">
      <c r="D63" t="s">
        <v>372</v>
      </c>
    </row>
    <row r="64" spans="4:5" x14ac:dyDescent="0.2">
      <c r="D64" t="s">
        <v>373</v>
      </c>
      <c r="E64">
        <v>1</v>
      </c>
    </row>
    <row r="65" spans="4:5" x14ac:dyDescent="0.2">
      <c r="D65" t="s">
        <v>374</v>
      </c>
    </row>
    <row r="66" spans="4:5" x14ac:dyDescent="0.2">
      <c r="D66" t="s">
        <v>375</v>
      </c>
      <c r="E66">
        <v>1</v>
      </c>
    </row>
    <row r="67" spans="4:5" x14ac:dyDescent="0.2">
      <c r="D67" t="s">
        <v>376</v>
      </c>
    </row>
    <row r="68" spans="4:5" x14ac:dyDescent="0.2">
      <c r="D68" t="s">
        <v>377</v>
      </c>
      <c r="E68">
        <v>1</v>
      </c>
    </row>
    <row r="69" spans="4:5" x14ac:dyDescent="0.2">
      <c r="D69" t="s">
        <v>378</v>
      </c>
    </row>
    <row r="70" spans="4:5" x14ac:dyDescent="0.2">
      <c r="D70" t="s">
        <v>379</v>
      </c>
    </row>
    <row r="71" spans="4:5" x14ac:dyDescent="0.2">
      <c r="D71" t="s">
        <v>380</v>
      </c>
    </row>
    <row r="72" spans="4:5" x14ac:dyDescent="0.2">
      <c r="D72" t="s">
        <v>381</v>
      </c>
    </row>
    <row r="73" spans="4:5" x14ac:dyDescent="0.2">
      <c r="D73" t="s">
        <v>382</v>
      </c>
    </row>
    <row r="74" spans="4:5" x14ac:dyDescent="0.2">
      <c r="D74" t="s">
        <v>383</v>
      </c>
    </row>
    <row r="75" spans="4:5" x14ac:dyDescent="0.2">
      <c r="D75" t="s">
        <v>384</v>
      </c>
    </row>
    <row r="76" spans="4:5" x14ac:dyDescent="0.2">
      <c r="D76" t="s">
        <v>385</v>
      </c>
    </row>
    <row r="77" spans="4:5" x14ac:dyDescent="0.2">
      <c r="D77" t="s">
        <v>386</v>
      </c>
    </row>
    <row r="78" spans="4:5" x14ac:dyDescent="0.2">
      <c r="D78" t="s">
        <v>387</v>
      </c>
    </row>
    <row r="79" spans="4:5" x14ac:dyDescent="0.2">
      <c r="D79" t="s">
        <v>388</v>
      </c>
    </row>
    <row r="80" spans="4:5" x14ac:dyDescent="0.2">
      <c r="D80" t="s">
        <v>389</v>
      </c>
    </row>
    <row r="81" spans="4:4" x14ac:dyDescent="0.2">
      <c r="D81" t="s">
        <v>390</v>
      </c>
    </row>
    <row r="82" spans="4:4" x14ac:dyDescent="0.2">
      <c r="D82" t="s">
        <v>391</v>
      </c>
    </row>
    <row r="83" spans="4:4" x14ac:dyDescent="0.2">
      <c r="D83" t="s">
        <v>392</v>
      </c>
    </row>
    <row r="84" spans="4:4" x14ac:dyDescent="0.2">
      <c r="D84" t="s">
        <v>393</v>
      </c>
    </row>
    <row r="85" spans="4:4" x14ac:dyDescent="0.2">
      <c r="D85" t="s">
        <v>394</v>
      </c>
    </row>
    <row r="86" spans="4:4" x14ac:dyDescent="0.2">
      <c r="D86" t="s">
        <v>395</v>
      </c>
    </row>
    <row r="87" spans="4:4" x14ac:dyDescent="0.2">
      <c r="D87" t="s">
        <v>396</v>
      </c>
    </row>
    <row r="88" spans="4:4" x14ac:dyDescent="0.2">
      <c r="D88" t="s">
        <v>397</v>
      </c>
    </row>
    <row r="89" spans="4:4" x14ac:dyDescent="0.2">
      <c r="D89" t="s">
        <v>398</v>
      </c>
    </row>
    <row r="90" spans="4:4" x14ac:dyDescent="0.2">
      <c r="D90" t="s">
        <v>399</v>
      </c>
    </row>
    <row r="91" spans="4:4" x14ac:dyDescent="0.2">
      <c r="D91" t="s">
        <v>400</v>
      </c>
    </row>
    <row r="92" spans="4:4" x14ac:dyDescent="0.2">
      <c r="D92" t="s">
        <v>401</v>
      </c>
    </row>
    <row r="93" spans="4:4" x14ac:dyDescent="0.2">
      <c r="D93" t="s">
        <v>402</v>
      </c>
    </row>
    <row r="94" spans="4:4" x14ac:dyDescent="0.2">
      <c r="D94" t="s">
        <v>403</v>
      </c>
    </row>
    <row r="95" spans="4:4" x14ac:dyDescent="0.2">
      <c r="D95" t="s">
        <v>404</v>
      </c>
    </row>
    <row r="96" spans="4:4" x14ac:dyDescent="0.2">
      <c r="D96" t="s">
        <v>405</v>
      </c>
    </row>
    <row r="97" spans="4:4" x14ac:dyDescent="0.2">
      <c r="D97" t="s">
        <v>406</v>
      </c>
    </row>
    <row r="98" spans="4:4" x14ac:dyDescent="0.2">
      <c r="D98" t="s">
        <v>407</v>
      </c>
    </row>
    <row r="99" spans="4:4" x14ac:dyDescent="0.2">
      <c r="D99" t="s">
        <v>408</v>
      </c>
    </row>
    <row r="100" spans="4:4" x14ac:dyDescent="0.2">
      <c r="D100" t="s">
        <v>409</v>
      </c>
    </row>
    <row r="101" spans="4:4" x14ac:dyDescent="0.2">
      <c r="D101" t="s">
        <v>410</v>
      </c>
    </row>
    <row r="102" spans="4:4" x14ac:dyDescent="0.2">
      <c r="D102" t="s">
        <v>411</v>
      </c>
    </row>
    <row r="103" spans="4:4" x14ac:dyDescent="0.2">
      <c r="D103" t="s">
        <v>412</v>
      </c>
    </row>
    <row r="104" spans="4:4" x14ac:dyDescent="0.2">
      <c r="D104" t="s">
        <v>413</v>
      </c>
    </row>
    <row r="105" spans="4:4" x14ac:dyDescent="0.2">
      <c r="D105" t="s">
        <v>414</v>
      </c>
    </row>
    <row r="106" spans="4:4" x14ac:dyDescent="0.2">
      <c r="D106" t="s">
        <v>415</v>
      </c>
    </row>
    <row r="107" spans="4:4" x14ac:dyDescent="0.2">
      <c r="D107" t="s">
        <v>416</v>
      </c>
    </row>
    <row r="108" spans="4:4" x14ac:dyDescent="0.2">
      <c r="D108" t="s">
        <v>417</v>
      </c>
    </row>
    <row r="109" spans="4:4" x14ac:dyDescent="0.2">
      <c r="D109" t="s">
        <v>418</v>
      </c>
    </row>
    <row r="110" spans="4:4" x14ac:dyDescent="0.2">
      <c r="D110" t="s">
        <v>419</v>
      </c>
    </row>
    <row r="111" spans="4:4" x14ac:dyDescent="0.2">
      <c r="D111" t="s">
        <v>420</v>
      </c>
    </row>
    <row r="112" spans="4:4" x14ac:dyDescent="0.2">
      <c r="D112" t="s">
        <v>421</v>
      </c>
    </row>
    <row r="113" spans="4:4" x14ac:dyDescent="0.2">
      <c r="D113" t="s">
        <v>422</v>
      </c>
    </row>
    <row r="114" spans="4:4" x14ac:dyDescent="0.2">
      <c r="D114" t="s">
        <v>423</v>
      </c>
    </row>
    <row r="115" spans="4:4" x14ac:dyDescent="0.2">
      <c r="D115" t="s">
        <v>424</v>
      </c>
    </row>
    <row r="116" spans="4:4" x14ac:dyDescent="0.2">
      <c r="D116" t="s">
        <v>425</v>
      </c>
    </row>
    <row r="117" spans="4:4" x14ac:dyDescent="0.2">
      <c r="D117" t="s">
        <v>426</v>
      </c>
    </row>
    <row r="118" spans="4:4" x14ac:dyDescent="0.2">
      <c r="D118" t="s">
        <v>427</v>
      </c>
    </row>
    <row r="119" spans="4:4" x14ac:dyDescent="0.2">
      <c r="D119" t="s">
        <v>428</v>
      </c>
    </row>
    <row r="120" spans="4:4" x14ac:dyDescent="0.2">
      <c r="D120" t="s">
        <v>429</v>
      </c>
    </row>
    <row r="121" spans="4:4" x14ac:dyDescent="0.2">
      <c r="D121" t="s">
        <v>430</v>
      </c>
    </row>
    <row r="122" spans="4:4" x14ac:dyDescent="0.2">
      <c r="D122" t="s">
        <v>431</v>
      </c>
    </row>
    <row r="123" spans="4:4" x14ac:dyDescent="0.2">
      <c r="D123" t="s">
        <v>432</v>
      </c>
    </row>
    <row r="124" spans="4:4" x14ac:dyDescent="0.2">
      <c r="D124" t="s">
        <v>433</v>
      </c>
    </row>
    <row r="125" spans="4:4" x14ac:dyDescent="0.2">
      <c r="D125" t="s">
        <v>434</v>
      </c>
    </row>
    <row r="126" spans="4:4" x14ac:dyDescent="0.2">
      <c r="D126" t="s">
        <v>435</v>
      </c>
    </row>
    <row r="127" spans="4:4" x14ac:dyDescent="0.2">
      <c r="D127" t="s">
        <v>436</v>
      </c>
    </row>
    <row r="128" spans="4:4" x14ac:dyDescent="0.2">
      <c r="D128" t="s">
        <v>437</v>
      </c>
    </row>
    <row r="129" spans="4:5" x14ac:dyDescent="0.2">
      <c r="D129" t="s">
        <v>438</v>
      </c>
    </row>
    <row r="130" spans="4:5" x14ac:dyDescent="0.2">
      <c r="D130" t="s">
        <v>439</v>
      </c>
    </row>
    <row r="131" spans="4:5" x14ac:dyDescent="0.2">
      <c r="D131" t="s">
        <v>440</v>
      </c>
    </row>
    <row r="132" spans="4:5" x14ac:dyDescent="0.2">
      <c r="D132" t="s">
        <v>441</v>
      </c>
    </row>
    <row r="133" spans="4:5" x14ac:dyDescent="0.2">
      <c r="D133" t="s">
        <v>442</v>
      </c>
    </row>
    <row r="134" spans="4:5" x14ac:dyDescent="0.2">
      <c r="D134" t="s">
        <v>443</v>
      </c>
      <c r="E134">
        <v>1</v>
      </c>
    </row>
    <row r="135" spans="4:5" x14ac:dyDescent="0.2">
      <c r="D135" t="s">
        <v>444</v>
      </c>
    </row>
    <row r="136" spans="4:5" x14ac:dyDescent="0.2">
      <c r="D136" t="s">
        <v>445</v>
      </c>
      <c r="E136">
        <v>1</v>
      </c>
    </row>
    <row r="137" spans="4:5" x14ac:dyDescent="0.2">
      <c r="D137" t="s">
        <v>446</v>
      </c>
    </row>
    <row r="138" spans="4:5" x14ac:dyDescent="0.2">
      <c r="D138" t="s">
        <v>447</v>
      </c>
      <c r="E138">
        <v>1</v>
      </c>
    </row>
    <row r="139" spans="4:5" x14ac:dyDescent="0.2">
      <c r="D139" t="s">
        <v>448</v>
      </c>
    </row>
    <row r="140" spans="4:5" x14ac:dyDescent="0.2">
      <c r="D140" t="s">
        <v>449</v>
      </c>
    </row>
    <row r="141" spans="4:5" x14ac:dyDescent="0.2">
      <c r="D141" t="s">
        <v>450</v>
      </c>
    </row>
    <row r="142" spans="4:5" x14ac:dyDescent="0.2">
      <c r="D142" t="s">
        <v>451</v>
      </c>
    </row>
    <row r="143" spans="4:5" x14ac:dyDescent="0.2">
      <c r="D143" t="s">
        <v>452</v>
      </c>
    </row>
    <row r="144" spans="4:5" x14ac:dyDescent="0.2">
      <c r="D144" t="s">
        <v>453</v>
      </c>
    </row>
    <row r="145" spans="4:4" x14ac:dyDescent="0.2">
      <c r="D145" t="s">
        <v>454</v>
      </c>
    </row>
    <row r="146" spans="4:4" x14ac:dyDescent="0.2">
      <c r="D146" t="s">
        <v>455</v>
      </c>
    </row>
    <row r="147" spans="4:4" x14ac:dyDescent="0.2">
      <c r="D147" t="s">
        <v>456</v>
      </c>
    </row>
    <row r="148" spans="4:4" x14ac:dyDescent="0.2">
      <c r="D148" t="s">
        <v>457</v>
      </c>
    </row>
    <row r="149" spans="4:4" x14ac:dyDescent="0.2">
      <c r="D149" t="s">
        <v>458</v>
      </c>
    </row>
    <row r="150" spans="4:4" x14ac:dyDescent="0.2">
      <c r="D150" t="s">
        <v>459</v>
      </c>
    </row>
    <row r="151" spans="4:4" x14ac:dyDescent="0.2">
      <c r="D151" t="s">
        <v>460</v>
      </c>
    </row>
    <row r="152" spans="4:4" x14ac:dyDescent="0.2">
      <c r="D152" t="s">
        <v>461</v>
      </c>
    </row>
    <row r="153" spans="4:4" x14ac:dyDescent="0.2">
      <c r="D153" t="s">
        <v>462</v>
      </c>
    </row>
    <row r="154" spans="4:4" x14ac:dyDescent="0.2">
      <c r="D154" t="s">
        <v>463</v>
      </c>
    </row>
    <row r="155" spans="4:4" x14ac:dyDescent="0.2">
      <c r="D155" t="s">
        <v>464</v>
      </c>
    </row>
    <row r="156" spans="4:4" x14ac:dyDescent="0.2">
      <c r="D156" t="s">
        <v>465</v>
      </c>
    </row>
    <row r="157" spans="4:4" x14ac:dyDescent="0.2">
      <c r="D157" t="s">
        <v>466</v>
      </c>
    </row>
    <row r="158" spans="4:4" x14ac:dyDescent="0.2">
      <c r="D158" t="s">
        <v>467</v>
      </c>
    </row>
    <row r="159" spans="4:4" x14ac:dyDescent="0.2">
      <c r="D159" t="s">
        <v>468</v>
      </c>
    </row>
    <row r="160" spans="4:4" x14ac:dyDescent="0.2">
      <c r="D160" t="s">
        <v>469</v>
      </c>
    </row>
    <row r="161" spans="4:4" x14ac:dyDescent="0.2">
      <c r="D161" t="s">
        <v>470</v>
      </c>
    </row>
    <row r="162" spans="4:4" x14ac:dyDescent="0.2">
      <c r="D162" t="s">
        <v>471</v>
      </c>
    </row>
    <row r="163" spans="4:4" x14ac:dyDescent="0.2">
      <c r="D163" t="s">
        <v>472</v>
      </c>
    </row>
    <row r="164" spans="4:4" x14ac:dyDescent="0.2">
      <c r="D164" t="s">
        <v>473</v>
      </c>
    </row>
    <row r="165" spans="4:4" x14ac:dyDescent="0.2">
      <c r="D165" t="s">
        <v>474</v>
      </c>
    </row>
    <row r="166" spans="4:4" x14ac:dyDescent="0.2">
      <c r="D166" t="s">
        <v>475</v>
      </c>
    </row>
    <row r="167" spans="4:4" x14ac:dyDescent="0.2">
      <c r="D167" t="s">
        <v>476</v>
      </c>
    </row>
    <row r="168" spans="4:4" x14ac:dyDescent="0.2">
      <c r="D168" t="s">
        <v>477</v>
      </c>
    </row>
    <row r="169" spans="4:4" x14ac:dyDescent="0.2">
      <c r="D169" t="s">
        <v>20</v>
      </c>
    </row>
    <row r="170" spans="4:4" x14ac:dyDescent="0.2">
      <c r="D170" t="s">
        <v>478</v>
      </c>
    </row>
    <row r="171" spans="4:4" x14ac:dyDescent="0.2">
      <c r="D171" t="s">
        <v>479</v>
      </c>
    </row>
    <row r="172" spans="4:4" x14ac:dyDescent="0.2">
      <c r="D172" t="s">
        <v>480</v>
      </c>
    </row>
    <row r="173" spans="4:4" x14ac:dyDescent="0.2">
      <c r="D173" t="s">
        <v>481</v>
      </c>
    </row>
    <row r="174" spans="4:4" x14ac:dyDescent="0.2">
      <c r="D174" t="s">
        <v>482</v>
      </c>
    </row>
    <row r="175" spans="4:4" x14ac:dyDescent="0.2">
      <c r="D175" t="s">
        <v>483</v>
      </c>
    </row>
    <row r="176" spans="4:4" x14ac:dyDescent="0.2">
      <c r="D176" t="s">
        <v>93</v>
      </c>
    </row>
    <row r="177" spans="4:4" x14ac:dyDescent="0.2">
      <c r="D177" t="s">
        <v>484</v>
      </c>
    </row>
    <row r="178" spans="4:4" x14ac:dyDescent="0.2">
      <c r="D178" t="s">
        <v>485</v>
      </c>
    </row>
    <row r="179" spans="4:4" x14ac:dyDescent="0.2">
      <c r="D179" t="s">
        <v>486</v>
      </c>
    </row>
    <row r="180" spans="4:4" x14ac:dyDescent="0.2">
      <c r="D180" t="s">
        <v>487</v>
      </c>
    </row>
    <row r="181" spans="4:4" x14ac:dyDescent="0.2">
      <c r="D181" t="s">
        <v>488</v>
      </c>
    </row>
    <row r="182" spans="4:4" x14ac:dyDescent="0.2">
      <c r="D182" t="s">
        <v>489</v>
      </c>
    </row>
    <row r="183" spans="4:4" x14ac:dyDescent="0.2">
      <c r="D183" t="s">
        <v>490</v>
      </c>
    </row>
    <row r="184" spans="4:4" x14ac:dyDescent="0.2">
      <c r="D184" t="s">
        <v>491</v>
      </c>
    </row>
    <row r="185" spans="4:4" x14ac:dyDescent="0.2">
      <c r="D185" t="s">
        <v>492</v>
      </c>
    </row>
    <row r="186" spans="4:4" x14ac:dyDescent="0.2">
      <c r="D186" t="s">
        <v>493</v>
      </c>
    </row>
    <row r="187" spans="4:4" x14ac:dyDescent="0.2">
      <c r="D187" t="s">
        <v>494</v>
      </c>
    </row>
    <row r="188" spans="4:4" x14ac:dyDescent="0.2">
      <c r="D188" t="s">
        <v>495</v>
      </c>
    </row>
    <row r="189" spans="4:4" x14ac:dyDescent="0.2">
      <c r="D189" t="s">
        <v>496</v>
      </c>
    </row>
    <row r="190" spans="4:4" x14ac:dyDescent="0.2">
      <c r="D190" t="s">
        <v>497</v>
      </c>
    </row>
    <row r="191" spans="4:4" x14ac:dyDescent="0.2">
      <c r="D191" t="s">
        <v>498</v>
      </c>
    </row>
    <row r="192" spans="4:4" x14ac:dyDescent="0.2">
      <c r="D192" t="s">
        <v>499</v>
      </c>
    </row>
    <row r="193" spans="4:4" x14ac:dyDescent="0.2">
      <c r="D193" t="s">
        <v>500</v>
      </c>
    </row>
    <row r="194" spans="4:4" x14ac:dyDescent="0.2">
      <c r="D194" t="s">
        <v>501</v>
      </c>
    </row>
    <row r="195" spans="4:4" x14ac:dyDescent="0.2">
      <c r="D195" t="s">
        <v>502</v>
      </c>
    </row>
    <row r="196" spans="4:4" x14ac:dyDescent="0.2">
      <c r="D196" t="s">
        <v>503</v>
      </c>
    </row>
    <row r="197" spans="4:4" x14ac:dyDescent="0.2">
      <c r="D197" t="s">
        <v>504</v>
      </c>
    </row>
    <row r="198" spans="4:4" x14ac:dyDescent="0.2">
      <c r="D198" t="s">
        <v>505</v>
      </c>
    </row>
    <row r="199" spans="4:4" x14ac:dyDescent="0.2">
      <c r="D199" t="s">
        <v>506</v>
      </c>
    </row>
    <row r="200" spans="4:4" x14ac:dyDescent="0.2">
      <c r="D200" t="s">
        <v>507</v>
      </c>
    </row>
    <row r="201" spans="4:4" x14ac:dyDescent="0.2">
      <c r="D201" t="s">
        <v>508</v>
      </c>
    </row>
    <row r="202" spans="4:4" x14ac:dyDescent="0.2">
      <c r="D202" t="s">
        <v>509</v>
      </c>
    </row>
    <row r="203" spans="4:4" x14ac:dyDescent="0.2">
      <c r="D203" t="s">
        <v>510</v>
      </c>
    </row>
    <row r="204" spans="4:4" x14ac:dyDescent="0.2">
      <c r="D204" t="s">
        <v>511</v>
      </c>
    </row>
    <row r="205" spans="4:4" x14ac:dyDescent="0.2">
      <c r="D205" t="s">
        <v>512</v>
      </c>
    </row>
    <row r="206" spans="4:4" x14ac:dyDescent="0.2">
      <c r="D206" t="s">
        <v>513</v>
      </c>
    </row>
    <row r="207" spans="4:4" x14ac:dyDescent="0.2">
      <c r="D207" t="s">
        <v>514</v>
      </c>
    </row>
    <row r="208" spans="4:4" x14ac:dyDescent="0.2">
      <c r="D208" t="s">
        <v>515</v>
      </c>
    </row>
    <row r="209" spans="4:4" x14ac:dyDescent="0.2">
      <c r="D209" t="s">
        <v>516</v>
      </c>
    </row>
    <row r="210" spans="4:4" x14ac:dyDescent="0.2">
      <c r="D210" t="s">
        <v>517</v>
      </c>
    </row>
    <row r="211" spans="4:4" x14ac:dyDescent="0.2">
      <c r="D211" t="s">
        <v>518</v>
      </c>
    </row>
    <row r="212" spans="4:4" x14ac:dyDescent="0.2">
      <c r="D212" t="s">
        <v>519</v>
      </c>
    </row>
    <row r="213" spans="4:4" x14ac:dyDescent="0.2">
      <c r="D213" t="s">
        <v>520</v>
      </c>
    </row>
    <row r="214" spans="4:4" x14ac:dyDescent="0.2">
      <c r="D214" t="s">
        <v>521</v>
      </c>
    </row>
    <row r="215" spans="4:4" x14ac:dyDescent="0.2">
      <c r="D215" t="s">
        <v>522</v>
      </c>
    </row>
    <row r="216" spans="4:4" x14ac:dyDescent="0.2">
      <c r="D216" t="s">
        <v>523</v>
      </c>
    </row>
    <row r="217" spans="4:4" x14ac:dyDescent="0.2">
      <c r="D217" t="s">
        <v>524</v>
      </c>
    </row>
    <row r="218" spans="4:4" x14ac:dyDescent="0.2">
      <c r="D218" t="s">
        <v>525</v>
      </c>
    </row>
    <row r="219" spans="4:4" x14ac:dyDescent="0.2">
      <c r="D219" t="s">
        <v>526</v>
      </c>
    </row>
    <row r="220" spans="4:4" x14ac:dyDescent="0.2">
      <c r="D220" t="s">
        <v>527</v>
      </c>
    </row>
    <row r="221" spans="4:4" x14ac:dyDescent="0.2">
      <c r="D221" t="s">
        <v>528</v>
      </c>
    </row>
    <row r="222" spans="4:4" x14ac:dyDescent="0.2">
      <c r="D222" t="s">
        <v>529</v>
      </c>
    </row>
    <row r="223" spans="4:4" x14ac:dyDescent="0.2">
      <c r="D223" t="s">
        <v>530</v>
      </c>
    </row>
    <row r="224" spans="4:4" x14ac:dyDescent="0.2">
      <c r="D224" t="s">
        <v>531</v>
      </c>
    </row>
    <row r="225" spans="4:4" x14ac:dyDescent="0.2">
      <c r="D225" t="s">
        <v>532</v>
      </c>
    </row>
    <row r="226" spans="4:4" x14ac:dyDescent="0.2">
      <c r="D226" t="s">
        <v>533</v>
      </c>
    </row>
    <row r="227" spans="4:4" x14ac:dyDescent="0.2">
      <c r="D227" t="s">
        <v>534</v>
      </c>
    </row>
    <row r="228" spans="4:4" x14ac:dyDescent="0.2">
      <c r="D228" t="s">
        <v>535</v>
      </c>
    </row>
    <row r="229" spans="4:4" x14ac:dyDescent="0.2">
      <c r="D229" t="s">
        <v>536</v>
      </c>
    </row>
    <row r="230" spans="4:4" x14ac:dyDescent="0.2">
      <c r="D230" t="s">
        <v>537</v>
      </c>
    </row>
    <row r="231" spans="4:4" x14ac:dyDescent="0.2">
      <c r="D231" t="s">
        <v>538</v>
      </c>
    </row>
    <row r="232" spans="4:4" x14ac:dyDescent="0.2">
      <c r="D232" t="s">
        <v>539</v>
      </c>
    </row>
    <row r="233" spans="4:4" x14ac:dyDescent="0.2">
      <c r="D233" t="s">
        <v>540</v>
      </c>
    </row>
    <row r="234" spans="4:4" x14ac:dyDescent="0.2">
      <c r="D234" t="s">
        <v>541</v>
      </c>
    </row>
    <row r="235" spans="4:4" x14ac:dyDescent="0.2">
      <c r="D235" t="s">
        <v>542</v>
      </c>
    </row>
    <row r="236" spans="4:4" x14ac:dyDescent="0.2">
      <c r="D236" t="s">
        <v>543</v>
      </c>
    </row>
    <row r="237" spans="4:4" x14ac:dyDescent="0.2">
      <c r="D237" t="s">
        <v>544</v>
      </c>
    </row>
    <row r="238" spans="4:4" x14ac:dyDescent="0.2">
      <c r="D238" t="s">
        <v>545</v>
      </c>
    </row>
    <row r="239" spans="4:4" x14ac:dyDescent="0.2">
      <c r="D239" t="s">
        <v>546</v>
      </c>
    </row>
    <row r="240" spans="4:4" x14ac:dyDescent="0.2">
      <c r="D240" t="s">
        <v>547</v>
      </c>
    </row>
    <row r="241" spans="4:4" x14ac:dyDescent="0.2">
      <c r="D241" t="s">
        <v>548</v>
      </c>
    </row>
    <row r="242" spans="4:4" x14ac:dyDescent="0.2">
      <c r="D242" t="s">
        <v>549</v>
      </c>
    </row>
    <row r="243" spans="4:4" x14ac:dyDescent="0.2">
      <c r="D243" t="s">
        <v>550</v>
      </c>
    </row>
    <row r="244" spans="4:4" x14ac:dyDescent="0.2">
      <c r="D244" t="s">
        <v>551</v>
      </c>
    </row>
    <row r="245" spans="4:4" x14ac:dyDescent="0.2">
      <c r="D245" t="s">
        <v>552</v>
      </c>
    </row>
    <row r="246" spans="4:4" x14ac:dyDescent="0.2">
      <c r="D246" t="s">
        <v>553</v>
      </c>
    </row>
    <row r="247" spans="4:4" x14ac:dyDescent="0.2">
      <c r="D247" t="s">
        <v>554</v>
      </c>
    </row>
    <row r="248" spans="4:4" x14ac:dyDescent="0.2">
      <c r="D248" t="s">
        <v>555</v>
      </c>
    </row>
    <row r="249" spans="4:4" x14ac:dyDescent="0.2">
      <c r="D249" t="s">
        <v>556</v>
      </c>
    </row>
    <row r="250" spans="4:4" x14ac:dyDescent="0.2">
      <c r="D250" t="s">
        <v>557</v>
      </c>
    </row>
    <row r="251" spans="4:4" x14ac:dyDescent="0.2">
      <c r="D251" t="s">
        <v>558</v>
      </c>
    </row>
    <row r="252" spans="4:4" x14ac:dyDescent="0.2">
      <c r="D252" t="s">
        <v>559</v>
      </c>
    </row>
    <row r="253" spans="4:4" x14ac:dyDescent="0.2">
      <c r="D253" t="s">
        <v>560</v>
      </c>
    </row>
    <row r="254" spans="4:4" x14ac:dyDescent="0.2">
      <c r="D254" t="s">
        <v>561</v>
      </c>
    </row>
    <row r="255" spans="4:4" x14ac:dyDescent="0.2">
      <c r="D255" t="s">
        <v>562</v>
      </c>
    </row>
    <row r="256" spans="4:4" x14ac:dyDescent="0.2">
      <c r="D256" t="s">
        <v>563</v>
      </c>
    </row>
    <row r="257" spans="4:4" x14ac:dyDescent="0.2">
      <c r="D257" t="s">
        <v>564</v>
      </c>
    </row>
    <row r="258" spans="4:4" x14ac:dyDescent="0.2">
      <c r="D258" t="s">
        <v>565</v>
      </c>
    </row>
    <row r="259" spans="4:4" x14ac:dyDescent="0.2">
      <c r="D259" t="s">
        <v>566</v>
      </c>
    </row>
    <row r="260" spans="4:4" x14ac:dyDescent="0.2">
      <c r="D260" t="s">
        <v>567</v>
      </c>
    </row>
    <row r="261" spans="4:4" x14ac:dyDescent="0.2">
      <c r="D261" t="s">
        <v>568</v>
      </c>
    </row>
    <row r="262" spans="4:4" x14ac:dyDescent="0.2">
      <c r="D262" t="s">
        <v>569</v>
      </c>
    </row>
    <row r="263" spans="4:4" x14ac:dyDescent="0.2">
      <c r="D263" t="s">
        <v>570</v>
      </c>
    </row>
    <row r="264" spans="4:4" x14ac:dyDescent="0.2">
      <c r="D264" t="s">
        <v>571</v>
      </c>
    </row>
    <row r="265" spans="4:4" x14ac:dyDescent="0.2">
      <c r="D265" t="s">
        <v>572</v>
      </c>
    </row>
    <row r="266" spans="4:4" x14ac:dyDescent="0.2">
      <c r="D266" t="s">
        <v>573</v>
      </c>
    </row>
    <row r="267" spans="4:4" x14ac:dyDescent="0.2">
      <c r="D267" t="s">
        <v>574</v>
      </c>
    </row>
    <row r="268" spans="4:4" x14ac:dyDescent="0.2">
      <c r="D268" t="s">
        <v>575</v>
      </c>
    </row>
    <row r="269" spans="4:4" x14ac:dyDescent="0.2">
      <c r="D269" t="s">
        <v>576</v>
      </c>
    </row>
    <row r="270" spans="4:4" x14ac:dyDescent="0.2">
      <c r="D270" t="s">
        <v>577</v>
      </c>
    </row>
    <row r="271" spans="4:4" x14ac:dyDescent="0.2">
      <c r="D271" t="s">
        <v>578</v>
      </c>
    </row>
    <row r="272" spans="4:4" x14ac:dyDescent="0.2">
      <c r="D272" t="s">
        <v>579</v>
      </c>
    </row>
    <row r="273" spans="4:4" x14ac:dyDescent="0.2">
      <c r="D273" t="s">
        <v>580</v>
      </c>
    </row>
    <row r="274" spans="4:4" x14ac:dyDescent="0.2">
      <c r="D274" t="s">
        <v>581</v>
      </c>
    </row>
    <row r="275" spans="4:4" x14ac:dyDescent="0.2">
      <c r="D275" t="s">
        <v>582</v>
      </c>
    </row>
    <row r="276" spans="4:4" x14ac:dyDescent="0.2">
      <c r="D276" t="s">
        <v>583</v>
      </c>
    </row>
    <row r="277" spans="4:4" x14ac:dyDescent="0.2">
      <c r="D277" t="s">
        <v>584</v>
      </c>
    </row>
    <row r="278" spans="4:4" x14ac:dyDescent="0.2">
      <c r="D278" t="s">
        <v>585</v>
      </c>
    </row>
    <row r="279" spans="4:4" x14ac:dyDescent="0.2">
      <c r="D279" t="s">
        <v>586</v>
      </c>
    </row>
    <row r="280" spans="4:4" x14ac:dyDescent="0.2">
      <c r="D280" t="s">
        <v>587</v>
      </c>
    </row>
    <row r="281" spans="4:4" x14ac:dyDescent="0.2">
      <c r="D281" t="s">
        <v>588</v>
      </c>
    </row>
    <row r="282" spans="4:4" x14ac:dyDescent="0.2">
      <c r="D282" t="s">
        <v>589</v>
      </c>
    </row>
    <row r="283" spans="4:4" x14ac:dyDescent="0.2">
      <c r="D283" t="s">
        <v>590</v>
      </c>
    </row>
    <row r="284" spans="4:4" x14ac:dyDescent="0.2">
      <c r="D284" t="s">
        <v>591</v>
      </c>
    </row>
    <row r="285" spans="4:4" x14ac:dyDescent="0.2">
      <c r="D285" t="s">
        <v>592</v>
      </c>
    </row>
    <row r="286" spans="4:4" x14ac:dyDescent="0.2">
      <c r="D286" t="s">
        <v>593</v>
      </c>
    </row>
    <row r="287" spans="4:4" x14ac:dyDescent="0.2">
      <c r="D287" t="s">
        <v>594</v>
      </c>
    </row>
    <row r="288" spans="4:4" x14ac:dyDescent="0.2">
      <c r="D288" t="s">
        <v>595</v>
      </c>
    </row>
    <row r="289" spans="4:4" x14ac:dyDescent="0.2">
      <c r="D289" t="s">
        <v>596</v>
      </c>
    </row>
    <row r="290" spans="4:4" x14ac:dyDescent="0.2">
      <c r="D290" t="s">
        <v>597</v>
      </c>
    </row>
    <row r="291" spans="4:4" x14ac:dyDescent="0.2">
      <c r="D291" t="s">
        <v>598</v>
      </c>
    </row>
    <row r="292" spans="4:4" x14ac:dyDescent="0.2">
      <c r="D292" t="s">
        <v>599</v>
      </c>
    </row>
    <row r="293" spans="4:4" x14ac:dyDescent="0.2">
      <c r="D293" t="s">
        <v>600</v>
      </c>
    </row>
    <row r="294" spans="4:4" x14ac:dyDescent="0.2">
      <c r="D294" t="s">
        <v>601</v>
      </c>
    </row>
    <row r="295" spans="4:4" x14ac:dyDescent="0.2">
      <c r="D295" t="s">
        <v>602</v>
      </c>
    </row>
    <row r="296" spans="4:4" x14ac:dyDescent="0.2">
      <c r="D296" t="s">
        <v>603</v>
      </c>
    </row>
    <row r="297" spans="4:4" x14ac:dyDescent="0.2">
      <c r="D297" t="s">
        <v>604</v>
      </c>
    </row>
    <row r="298" spans="4:4" x14ac:dyDescent="0.2">
      <c r="D298" t="s">
        <v>605</v>
      </c>
    </row>
    <row r="299" spans="4:4" x14ac:dyDescent="0.2">
      <c r="D299" t="s">
        <v>606</v>
      </c>
    </row>
    <row r="300" spans="4:4" x14ac:dyDescent="0.2">
      <c r="D300" t="s">
        <v>607</v>
      </c>
    </row>
    <row r="301" spans="4:4" x14ac:dyDescent="0.2">
      <c r="D301" t="s">
        <v>608</v>
      </c>
    </row>
    <row r="302" spans="4:4" x14ac:dyDescent="0.2">
      <c r="D302" t="s">
        <v>609</v>
      </c>
    </row>
    <row r="303" spans="4:4" x14ac:dyDescent="0.2">
      <c r="D303" t="s">
        <v>610</v>
      </c>
    </row>
    <row r="304" spans="4:4" x14ac:dyDescent="0.2">
      <c r="D304" t="s">
        <v>611</v>
      </c>
    </row>
    <row r="305" spans="4:4" x14ac:dyDescent="0.2">
      <c r="D305" t="s">
        <v>612</v>
      </c>
    </row>
    <row r="306" spans="4:4" x14ac:dyDescent="0.2">
      <c r="D306" t="s">
        <v>613</v>
      </c>
    </row>
    <row r="307" spans="4:4" x14ac:dyDescent="0.2">
      <c r="D307" t="s">
        <v>614</v>
      </c>
    </row>
    <row r="308" spans="4:4" x14ac:dyDescent="0.2">
      <c r="D308" t="s">
        <v>615</v>
      </c>
    </row>
    <row r="309" spans="4:4" x14ac:dyDescent="0.2">
      <c r="D309" t="s">
        <v>616</v>
      </c>
    </row>
    <row r="310" spans="4:4" x14ac:dyDescent="0.2">
      <c r="D310" t="s">
        <v>617</v>
      </c>
    </row>
    <row r="311" spans="4:4" x14ac:dyDescent="0.2">
      <c r="D311" t="s">
        <v>618</v>
      </c>
    </row>
    <row r="312" spans="4:4" x14ac:dyDescent="0.2">
      <c r="D312" t="s">
        <v>619</v>
      </c>
    </row>
    <row r="313" spans="4:4" x14ac:dyDescent="0.2">
      <c r="D313" t="s">
        <v>620</v>
      </c>
    </row>
    <row r="314" spans="4:4" x14ac:dyDescent="0.2">
      <c r="D314" t="s">
        <v>621</v>
      </c>
    </row>
    <row r="315" spans="4:4" x14ac:dyDescent="0.2">
      <c r="D315" t="s">
        <v>622</v>
      </c>
    </row>
    <row r="316" spans="4:4" x14ac:dyDescent="0.2">
      <c r="D316" t="s">
        <v>623</v>
      </c>
    </row>
    <row r="317" spans="4:4" x14ac:dyDescent="0.2">
      <c r="D317" t="s">
        <v>624</v>
      </c>
    </row>
    <row r="318" spans="4:4" x14ac:dyDescent="0.2">
      <c r="D318" t="s">
        <v>625</v>
      </c>
    </row>
    <row r="319" spans="4:4" x14ac:dyDescent="0.2">
      <c r="D319" t="s">
        <v>626</v>
      </c>
    </row>
    <row r="320" spans="4:4" x14ac:dyDescent="0.2">
      <c r="D320" t="s">
        <v>627</v>
      </c>
    </row>
    <row r="321" spans="4:4" x14ac:dyDescent="0.2">
      <c r="D321" t="s">
        <v>628</v>
      </c>
    </row>
    <row r="322" spans="4:4" x14ac:dyDescent="0.2">
      <c r="D322" t="s">
        <v>629</v>
      </c>
    </row>
    <row r="323" spans="4:4" x14ac:dyDescent="0.2">
      <c r="D323" t="s">
        <v>630</v>
      </c>
    </row>
    <row r="324" spans="4:4" x14ac:dyDescent="0.2">
      <c r="D324" t="s">
        <v>631</v>
      </c>
    </row>
    <row r="325" spans="4:4" x14ac:dyDescent="0.2">
      <c r="D325" t="s">
        <v>632</v>
      </c>
    </row>
    <row r="326" spans="4:4" x14ac:dyDescent="0.2">
      <c r="D326" t="s">
        <v>633</v>
      </c>
    </row>
    <row r="327" spans="4:4" x14ac:dyDescent="0.2">
      <c r="D327" t="s">
        <v>634</v>
      </c>
    </row>
    <row r="328" spans="4:4" x14ac:dyDescent="0.2">
      <c r="D328" t="s">
        <v>635</v>
      </c>
    </row>
    <row r="329" spans="4:4" x14ac:dyDescent="0.2">
      <c r="D329" t="s">
        <v>636</v>
      </c>
    </row>
    <row r="330" spans="4:4" x14ac:dyDescent="0.2">
      <c r="D330" t="s">
        <v>637</v>
      </c>
    </row>
    <row r="331" spans="4:4" x14ac:dyDescent="0.2">
      <c r="D331" t="s">
        <v>638</v>
      </c>
    </row>
    <row r="332" spans="4:4" x14ac:dyDescent="0.2">
      <c r="D332" t="s">
        <v>639</v>
      </c>
    </row>
    <row r="333" spans="4:4" x14ac:dyDescent="0.2">
      <c r="D333" t="s">
        <v>640</v>
      </c>
    </row>
    <row r="334" spans="4:4" x14ac:dyDescent="0.2">
      <c r="D334" t="s">
        <v>641</v>
      </c>
    </row>
    <row r="335" spans="4:4" x14ac:dyDescent="0.2">
      <c r="D335" t="s">
        <v>642</v>
      </c>
    </row>
    <row r="336" spans="4:4" x14ac:dyDescent="0.2">
      <c r="D336" t="s">
        <v>643</v>
      </c>
    </row>
    <row r="337" spans="4:4" x14ac:dyDescent="0.2">
      <c r="D337" t="s">
        <v>644</v>
      </c>
    </row>
    <row r="338" spans="4:4" x14ac:dyDescent="0.2">
      <c r="D338" t="s">
        <v>645</v>
      </c>
    </row>
    <row r="339" spans="4:4" x14ac:dyDescent="0.2">
      <c r="D339" t="s">
        <v>646</v>
      </c>
    </row>
    <row r="340" spans="4:4" x14ac:dyDescent="0.2">
      <c r="D340" t="s">
        <v>647</v>
      </c>
    </row>
    <row r="341" spans="4:4" x14ac:dyDescent="0.2">
      <c r="D341" t="s">
        <v>648</v>
      </c>
    </row>
    <row r="342" spans="4:4" x14ac:dyDescent="0.2">
      <c r="D342" t="s">
        <v>649</v>
      </c>
    </row>
    <row r="343" spans="4:4" x14ac:dyDescent="0.2">
      <c r="D343" t="s">
        <v>650</v>
      </c>
    </row>
    <row r="344" spans="4:4" x14ac:dyDescent="0.2">
      <c r="D344" t="s">
        <v>651</v>
      </c>
    </row>
    <row r="345" spans="4:4" x14ac:dyDescent="0.2">
      <c r="D345" t="s">
        <v>652</v>
      </c>
    </row>
    <row r="346" spans="4:4" x14ac:dyDescent="0.2">
      <c r="D346" t="s">
        <v>653</v>
      </c>
    </row>
    <row r="347" spans="4:4" x14ac:dyDescent="0.2">
      <c r="D347" t="s">
        <v>654</v>
      </c>
    </row>
    <row r="348" spans="4:4" x14ac:dyDescent="0.2">
      <c r="D348" t="s">
        <v>655</v>
      </c>
    </row>
    <row r="349" spans="4:4" x14ac:dyDescent="0.2">
      <c r="D349" t="s">
        <v>656</v>
      </c>
    </row>
    <row r="350" spans="4:4" x14ac:dyDescent="0.2">
      <c r="D350" t="s">
        <v>657</v>
      </c>
    </row>
    <row r="351" spans="4:4" x14ac:dyDescent="0.2">
      <c r="D351" t="s">
        <v>658</v>
      </c>
    </row>
    <row r="352" spans="4:4" x14ac:dyDescent="0.2">
      <c r="D352" t="s">
        <v>659</v>
      </c>
    </row>
    <row r="353" spans="4:4" x14ac:dyDescent="0.2">
      <c r="D353" t="s">
        <v>660</v>
      </c>
    </row>
    <row r="354" spans="4:4" x14ac:dyDescent="0.2">
      <c r="D354" t="s">
        <v>661</v>
      </c>
    </row>
    <row r="355" spans="4:4" x14ac:dyDescent="0.2">
      <c r="D355" t="s">
        <v>662</v>
      </c>
    </row>
    <row r="356" spans="4:4" x14ac:dyDescent="0.2">
      <c r="D356" t="s">
        <v>663</v>
      </c>
    </row>
    <row r="357" spans="4:4" x14ac:dyDescent="0.2">
      <c r="D357" t="s">
        <v>664</v>
      </c>
    </row>
    <row r="358" spans="4:4" x14ac:dyDescent="0.2">
      <c r="D358" t="s">
        <v>665</v>
      </c>
    </row>
    <row r="359" spans="4:4" x14ac:dyDescent="0.2">
      <c r="D359" t="s">
        <v>666</v>
      </c>
    </row>
    <row r="360" spans="4:4" x14ac:dyDescent="0.2">
      <c r="D360" t="s">
        <v>667</v>
      </c>
    </row>
    <row r="361" spans="4:4" x14ac:dyDescent="0.2">
      <c r="D361" t="s">
        <v>668</v>
      </c>
    </row>
    <row r="362" spans="4:4" x14ac:dyDescent="0.2">
      <c r="D362" t="s">
        <v>669</v>
      </c>
    </row>
    <row r="363" spans="4:4" x14ac:dyDescent="0.2">
      <c r="D363" t="s">
        <v>670</v>
      </c>
    </row>
    <row r="364" spans="4:4" x14ac:dyDescent="0.2">
      <c r="D364" t="s">
        <v>671</v>
      </c>
    </row>
    <row r="365" spans="4:4" x14ac:dyDescent="0.2">
      <c r="D365" t="s">
        <v>672</v>
      </c>
    </row>
    <row r="366" spans="4:4" x14ac:dyDescent="0.2">
      <c r="D366" t="s">
        <v>673</v>
      </c>
    </row>
    <row r="367" spans="4:4" x14ac:dyDescent="0.2">
      <c r="D367" t="s">
        <v>674</v>
      </c>
    </row>
    <row r="368" spans="4:4" x14ac:dyDescent="0.2">
      <c r="D368" t="s">
        <v>675</v>
      </c>
    </row>
    <row r="369" spans="4:4" x14ac:dyDescent="0.2">
      <c r="D369" t="s">
        <v>676</v>
      </c>
    </row>
    <row r="370" spans="4:4" x14ac:dyDescent="0.2">
      <c r="D370" t="s">
        <v>677</v>
      </c>
    </row>
    <row r="371" spans="4:4" x14ac:dyDescent="0.2">
      <c r="D371" t="s">
        <v>678</v>
      </c>
    </row>
    <row r="372" spans="4:4" x14ac:dyDescent="0.2">
      <c r="D372" t="s">
        <v>679</v>
      </c>
    </row>
    <row r="373" spans="4:4" x14ac:dyDescent="0.2">
      <c r="D373" t="s">
        <v>680</v>
      </c>
    </row>
    <row r="374" spans="4:4" x14ac:dyDescent="0.2">
      <c r="D374" t="s">
        <v>681</v>
      </c>
    </row>
    <row r="375" spans="4:4" x14ac:dyDescent="0.2">
      <c r="D375" t="s">
        <v>682</v>
      </c>
    </row>
    <row r="376" spans="4:4" x14ac:dyDescent="0.2">
      <c r="D376" t="s">
        <v>683</v>
      </c>
    </row>
    <row r="377" spans="4:4" x14ac:dyDescent="0.2">
      <c r="D377" t="s">
        <v>684</v>
      </c>
    </row>
    <row r="378" spans="4:4" x14ac:dyDescent="0.2">
      <c r="D378" t="s">
        <v>685</v>
      </c>
    </row>
    <row r="379" spans="4:4" x14ac:dyDescent="0.2">
      <c r="D379" t="s">
        <v>686</v>
      </c>
    </row>
    <row r="380" spans="4:4" x14ac:dyDescent="0.2">
      <c r="D380" t="s">
        <v>687</v>
      </c>
    </row>
    <row r="381" spans="4:4" x14ac:dyDescent="0.2">
      <c r="D381" t="s">
        <v>51</v>
      </c>
    </row>
    <row r="382" spans="4:4" x14ac:dyDescent="0.2">
      <c r="D382" t="s">
        <v>688</v>
      </c>
    </row>
    <row r="383" spans="4:4" x14ac:dyDescent="0.2">
      <c r="D383" t="s">
        <v>689</v>
      </c>
    </row>
    <row r="384" spans="4:4" x14ac:dyDescent="0.2">
      <c r="D384" t="s">
        <v>690</v>
      </c>
    </row>
    <row r="385" spans="4:4" x14ac:dyDescent="0.2">
      <c r="D385" t="s">
        <v>691</v>
      </c>
    </row>
    <row r="386" spans="4:4" x14ac:dyDescent="0.2">
      <c r="D386" t="s">
        <v>692</v>
      </c>
    </row>
    <row r="387" spans="4:4" x14ac:dyDescent="0.2">
      <c r="D387" t="s">
        <v>693</v>
      </c>
    </row>
    <row r="388" spans="4:4" x14ac:dyDescent="0.2">
      <c r="D388" t="s">
        <v>694</v>
      </c>
    </row>
    <row r="389" spans="4:4" x14ac:dyDescent="0.2">
      <c r="D389" t="s">
        <v>695</v>
      </c>
    </row>
    <row r="390" spans="4:4" x14ac:dyDescent="0.2">
      <c r="D390" t="s">
        <v>696</v>
      </c>
    </row>
    <row r="391" spans="4:4" x14ac:dyDescent="0.2">
      <c r="D391" t="s">
        <v>697</v>
      </c>
    </row>
    <row r="392" spans="4:4" x14ac:dyDescent="0.2">
      <c r="D392" t="s">
        <v>698</v>
      </c>
    </row>
    <row r="393" spans="4:4" x14ac:dyDescent="0.2">
      <c r="D393" t="s">
        <v>699</v>
      </c>
    </row>
    <row r="394" spans="4:4" x14ac:dyDescent="0.2">
      <c r="D394" t="s">
        <v>700</v>
      </c>
    </row>
    <row r="395" spans="4:4" x14ac:dyDescent="0.2">
      <c r="D395" t="s">
        <v>701</v>
      </c>
    </row>
    <row r="396" spans="4:4" x14ac:dyDescent="0.2">
      <c r="D396" t="s">
        <v>702</v>
      </c>
    </row>
    <row r="397" spans="4:4" x14ac:dyDescent="0.2">
      <c r="D397" t="s">
        <v>703</v>
      </c>
    </row>
    <row r="398" spans="4:4" x14ac:dyDescent="0.2">
      <c r="D398" t="s">
        <v>704</v>
      </c>
    </row>
    <row r="399" spans="4:4" x14ac:dyDescent="0.2">
      <c r="D399" t="s">
        <v>705</v>
      </c>
    </row>
    <row r="400" spans="4:4" x14ac:dyDescent="0.2">
      <c r="D400" t="s">
        <v>706</v>
      </c>
    </row>
    <row r="401" spans="4:4" x14ac:dyDescent="0.2">
      <c r="D401" t="s">
        <v>707</v>
      </c>
    </row>
    <row r="402" spans="4:4" x14ac:dyDescent="0.2">
      <c r="D402" t="s">
        <v>708</v>
      </c>
    </row>
    <row r="403" spans="4:4" x14ac:dyDescent="0.2">
      <c r="D403" t="s">
        <v>709</v>
      </c>
    </row>
    <row r="404" spans="4:4" x14ac:dyDescent="0.2">
      <c r="D404" t="s">
        <v>710</v>
      </c>
    </row>
    <row r="405" spans="4:4" x14ac:dyDescent="0.2">
      <c r="D405" t="s">
        <v>711</v>
      </c>
    </row>
    <row r="406" spans="4:4" x14ac:dyDescent="0.2">
      <c r="D406" t="s">
        <v>712</v>
      </c>
    </row>
    <row r="407" spans="4:4" x14ac:dyDescent="0.2">
      <c r="D407" t="s">
        <v>713</v>
      </c>
    </row>
    <row r="408" spans="4:4" x14ac:dyDescent="0.2">
      <c r="D408" t="s">
        <v>714</v>
      </c>
    </row>
    <row r="409" spans="4:4" x14ac:dyDescent="0.2">
      <c r="D409" t="s">
        <v>715</v>
      </c>
    </row>
    <row r="410" spans="4:4" x14ac:dyDescent="0.2">
      <c r="D410" t="s">
        <v>716</v>
      </c>
    </row>
    <row r="411" spans="4:4" x14ac:dyDescent="0.2">
      <c r="D411" t="s">
        <v>717</v>
      </c>
    </row>
    <row r="412" spans="4:4" x14ac:dyDescent="0.2">
      <c r="D412" t="s">
        <v>718</v>
      </c>
    </row>
    <row r="413" spans="4:4" x14ac:dyDescent="0.2">
      <c r="D413" t="s">
        <v>719</v>
      </c>
    </row>
    <row r="414" spans="4:4" x14ac:dyDescent="0.2">
      <c r="D414" t="s">
        <v>720</v>
      </c>
    </row>
    <row r="415" spans="4:4" x14ac:dyDescent="0.2">
      <c r="D415" t="s">
        <v>721</v>
      </c>
    </row>
    <row r="416" spans="4:4" x14ac:dyDescent="0.2">
      <c r="D416" t="s">
        <v>722</v>
      </c>
    </row>
    <row r="417" spans="4:4" x14ac:dyDescent="0.2">
      <c r="D417" t="s">
        <v>723</v>
      </c>
    </row>
    <row r="418" spans="4:4" x14ac:dyDescent="0.2">
      <c r="D418" t="s">
        <v>724</v>
      </c>
    </row>
    <row r="419" spans="4:4" x14ac:dyDescent="0.2">
      <c r="D419" t="s">
        <v>725</v>
      </c>
    </row>
    <row r="420" spans="4:4" x14ac:dyDescent="0.2">
      <c r="D420" t="s">
        <v>726</v>
      </c>
    </row>
    <row r="421" spans="4:4" x14ac:dyDescent="0.2">
      <c r="D421" t="s">
        <v>727</v>
      </c>
    </row>
    <row r="422" spans="4:4" x14ac:dyDescent="0.2">
      <c r="D422" t="s">
        <v>728</v>
      </c>
    </row>
    <row r="423" spans="4:4" x14ac:dyDescent="0.2">
      <c r="D423" t="s">
        <v>729</v>
      </c>
    </row>
    <row r="424" spans="4:4" x14ac:dyDescent="0.2">
      <c r="D424" t="s">
        <v>730</v>
      </c>
    </row>
    <row r="425" spans="4:4" x14ac:dyDescent="0.2">
      <c r="D425" t="s">
        <v>731</v>
      </c>
    </row>
    <row r="426" spans="4:4" x14ac:dyDescent="0.2">
      <c r="D426" t="s">
        <v>732</v>
      </c>
    </row>
    <row r="427" spans="4:4" x14ac:dyDescent="0.2">
      <c r="D427" t="s">
        <v>733</v>
      </c>
    </row>
    <row r="428" spans="4:4" x14ac:dyDescent="0.2">
      <c r="D428" t="s">
        <v>734</v>
      </c>
    </row>
    <row r="429" spans="4:4" x14ac:dyDescent="0.2">
      <c r="D429" t="s">
        <v>735</v>
      </c>
    </row>
    <row r="430" spans="4:4" x14ac:dyDescent="0.2">
      <c r="D430" t="s">
        <v>736</v>
      </c>
    </row>
    <row r="431" spans="4:4" x14ac:dyDescent="0.2">
      <c r="D431" t="s">
        <v>737</v>
      </c>
    </row>
    <row r="432" spans="4:4" x14ac:dyDescent="0.2">
      <c r="D432" t="s">
        <v>738</v>
      </c>
    </row>
    <row r="433" spans="4:4" x14ac:dyDescent="0.2">
      <c r="D433" t="s">
        <v>739</v>
      </c>
    </row>
    <row r="434" spans="4:4" x14ac:dyDescent="0.2">
      <c r="D434" t="s">
        <v>740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H51"/>
  <sheetViews>
    <sheetView tabSelected="1" zoomScale="120" zoomScaleNormal="120" zoomScalePageLayoutView="150" workbookViewId="0">
      <selection activeCell="G10" sqref="G10"/>
    </sheetView>
  </sheetViews>
  <sheetFormatPr baseColWidth="10" defaultColWidth="11" defaultRowHeight="14.25" x14ac:dyDescent="0.2"/>
  <cols>
    <col min="1" max="1" width="4" customWidth="1"/>
    <col min="2" max="2" width="16.375" customWidth="1"/>
    <col min="3" max="3" width="46.125" customWidth="1"/>
    <col min="4" max="4" width="3.375" customWidth="1"/>
    <col min="5" max="5" width="17.125" customWidth="1"/>
    <col min="6" max="6" width="10.875" customWidth="1"/>
    <col min="8" max="8" width="12.875" customWidth="1"/>
  </cols>
  <sheetData>
    <row r="3" spans="1:8" ht="18" x14ac:dyDescent="0.25">
      <c r="A3" s="198" t="s">
        <v>751</v>
      </c>
      <c r="B3" s="198"/>
      <c r="C3" s="198"/>
      <c r="D3" s="198"/>
      <c r="E3" s="198"/>
      <c r="F3" s="5"/>
      <c r="G3" s="5"/>
      <c r="H3" s="5"/>
    </row>
    <row r="4" spans="1:8" ht="18" x14ac:dyDescent="0.25">
      <c r="A4" s="156"/>
      <c r="B4" s="156"/>
      <c r="C4" s="156" t="s">
        <v>2</v>
      </c>
      <c r="D4" s="156"/>
      <c r="E4" s="156"/>
      <c r="F4" s="5"/>
      <c r="G4" s="5"/>
      <c r="H4" s="5"/>
    </row>
    <row r="5" spans="1:8" ht="18" x14ac:dyDescent="0.25">
      <c r="A5" s="196" t="s">
        <v>750</v>
      </c>
      <c r="B5" s="197"/>
      <c r="C5" s="197"/>
      <c r="D5" s="197"/>
      <c r="E5" s="197"/>
      <c r="F5" s="5"/>
      <c r="G5" s="5"/>
      <c r="H5" s="5"/>
    </row>
    <row r="6" spans="1:8" ht="9" customHeight="1" x14ac:dyDescent="0.2">
      <c r="A6" s="35"/>
      <c r="B6" s="35"/>
      <c r="C6" s="35"/>
      <c r="D6" s="35"/>
      <c r="E6" s="35"/>
    </row>
    <row r="7" spans="1:8" ht="18" x14ac:dyDescent="0.25">
      <c r="A7" s="197" t="s">
        <v>15</v>
      </c>
      <c r="B7" s="197"/>
      <c r="C7" s="197"/>
      <c r="D7" s="197"/>
      <c r="E7" s="197"/>
      <c r="F7" s="5"/>
      <c r="G7" s="5"/>
      <c r="H7" s="5"/>
    </row>
    <row r="8" spans="1:8" ht="18" x14ac:dyDescent="0.25">
      <c r="A8" s="197" t="s">
        <v>16</v>
      </c>
      <c r="B8" s="197"/>
      <c r="C8" s="197"/>
      <c r="D8" s="197"/>
      <c r="E8" s="197"/>
      <c r="F8" s="5"/>
      <c r="G8" s="5"/>
      <c r="H8" s="5"/>
    </row>
    <row r="9" spans="1:8" ht="12" customHeight="1" x14ac:dyDescent="0.25">
      <c r="A9" s="156"/>
      <c r="B9" s="156"/>
      <c r="C9" s="156"/>
      <c r="D9" s="156"/>
      <c r="E9" s="156"/>
      <c r="F9" s="5"/>
      <c r="G9" s="5"/>
      <c r="H9" s="5"/>
    </row>
    <row r="10" spans="1:8" ht="18" customHeight="1" x14ac:dyDescent="0.25">
      <c r="A10" s="204" t="s">
        <v>17</v>
      </c>
      <c r="B10" s="204"/>
      <c r="C10" s="204"/>
      <c r="D10" s="204"/>
      <c r="E10" s="204"/>
      <c r="F10" s="5"/>
      <c r="G10" s="5"/>
      <c r="H10" s="5"/>
    </row>
    <row r="11" spans="1:8" ht="15" x14ac:dyDescent="0.2">
      <c r="A11" s="156"/>
      <c r="B11" s="156"/>
      <c r="C11" s="156"/>
      <c r="D11" s="156"/>
      <c r="E11" s="156"/>
    </row>
    <row r="12" spans="1:8" ht="14.25" customHeight="1" x14ac:dyDescent="0.2">
      <c r="A12" s="199" t="s">
        <v>18</v>
      </c>
      <c r="B12" s="200"/>
      <c r="C12" s="201"/>
      <c r="D12" s="202"/>
      <c r="E12" s="203"/>
    </row>
    <row r="13" spans="1:8" x14ac:dyDescent="0.2">
      <c r="A13" s="59" t="s">
        <v>19</v>
      </c>
      <c r="B13" s="59"/>
      <c r="D13" s="7"/>
      <c r="E13" s="40"/>
    </row>
    <row r="14" spans="1:8" x14ac:dyDescent="0.2">
      <c r="A14" s="59" t="s">
        <v>21</v>
      </c>
      <c r="B14" s="59"/>
      <c r="D14" s="7"/>
      <c r="E14" s="41"/>
    </row>
    <row r="15" spans="1:8" x14ac:dyDescent="0.2">
      <c r="A15" s="59" t="s">
        <v>22</v>
      </c>
      <c r="B15" s="59"/>
      <c r="D15" s="12" t="s">
        <v>23</v>
      </c>
      <c r="E15" s="107"/>
    </row>
    <row r="16" spans="1:8" x14ac:dyDescent="0.2">
      <c r="A16" s="59" t="s">
        <v>24</v>
      </c>
      <c r="B16" s="59"/>
      <c r="D16" s="12"/>
      <c r="E16" s="41"/>
    </row>
    <row r="17" spans="1:5" x14ac:dyDescent="0.2">
      <c r="A17" s="59" t="s">
        <v>25</v>
      </c>
      <c r="B17" s="59"/>
      <c r="C17" t="s">
        <v>26</v>
      </c>
      <c r="D17" s="12"/>
      <c r="E17" s="41"/>
    </row>
    <row r="18" spans="1:5" x14ac:dyDescent="0.2">
      <c r="A18" s="59"/>
      <c r="B18" s="59"/>
      <c r="C18" t="s">
        <v>27</v>
      </c>
      <c r="D18" s="12"/>
      <c r="E18" s="41"/>
    </row>
    <row r="19" spans="1:5" x14ac:dyDescent="0.2">
      <c r="A19" s="59" t="s">
        <v>28</v>
      </c>
      <c r="B19" s="59"/>
      <c r="D19" s="12" t="s">
        <v>29</v>
      </c>
      <c r="E19" s="52" t="s">
        <v>742</v>
      </c>
    </row>
    <row r="20" spans="1:5" x14ac:dyDescent="0.2">
      <c r="A20" s="59" t="s">
        <v>30</v>
      </c>
      <c r="B20" s="59"/>
      <c r="D20" s="12" t="s">
        <v>31</v>
      </c>
      <c r="E20" s="148" t="s">
        <v>187</v>
      </c>
    </row>
    <row r="21" spans="1:5" x14ac:dyDescent="0.2">
      <c r="A21" s="59" t="s">
        <v>32</v>
      </c>
      <c r="B21" s="59"/>
      <c r="D21" s="12"/>
      <c r="E21" s="105">
        <f>IF(E19="no",Tarifas!F24,IF(E20="no",Tarifas!F25,Tarifas!F26))</f>
        <v>1.61</v>
      </c>
    </row>
    <row r="22" spans="1:5" ht="13.5" customHeight="1" x14ac:dyDescent="0.2">
      <c r="A22" s="61" t="s">
        <v>33</v>
      </c>
      <c r="B22" s="61"/>
      <c r="D22" s="12"/>
      <c r="E22" s="106">
        <f>ROUND(E15*E21,2)*((_xlfn.DAYS(E18,E17)+1)/(_xlfn.DAYS(DATE(YEAR(E17),12,31),DATE(YEAR(E17),1,1))+1))</f>
        <v>0</v>
      </c>
    </row>
    <row r="23" spans="1:5" x14ac:dyDescent="0.2">
      <c r="A23" s="60" t="s">
        <v>34</v>
      </c>
      <c r="B23" s="59"/>
      <c r="D23" s="12"/>
      <c r="E23" s="174">
        <f>IF(AND(E16=E17,MONTH(E16)&gt;4),DATE(YEAR(E17),MONTH(E17)+1,DAY(E17)),DATE(YEAR(E17),5,31))</f>
        <v>152</v>
      </c>
    </row>
    <row r="24" spans="1:5" x14ac:dyDescent="0.2">
      <c r="A24" s="1"/>
      <c r="B24" s="1"/>
      <c r="D24" s="2"/>
      <c r="E24" s="6"/>
    </row>
    <row r="25" spans="1:5" x14ac:dyDescent="0.2">
      <c r="A25" s="56" t="s">
        <v>23</v>
      </c>
      <c r="B25" s="4" t="s">
        <v>35</v>
      </c>
      <c r="D25" s="4"/>
      <c r="E25" s="4"/>
    </row>
    <row r="26" spans="1:5" x14ac:dyDescent="0.2">
      <c r="A26" s="56" t="s">
        <v>29</v>
      </c>
      <c r="B26" s="58" t="s">
        <v>36</v>
      </c>
      <c r="D26" s="4"/>
      <c r="E26" s="4"/>
    </row>
    <row r="27" spans="1:5" x14ac:dyDescent="0.2">
      <c r="A27" s="56" t="s">
        <v>31</v>
      </c>
      <c r="B27" s="4" t="s">
        <v>37</v>
      </c>
      <c r="D27" s="4"/>
      <c r="E27" s="4"/>
    </row>
    <row r="28" spans="1:5" ht="10.5" customHeight="1" x14ac:dyDescent="0.2">
      <c r="A28" s="56"/>
      <c r="B28" s="195"/>
      <c r="C28" s="195"/>
      <c r="D28" s="195"/>
      <c r="E28" s="195"/>
    </row>
    <row r="29" spans="1:5" x14ac:dyDescent="0.2">
      <c r="A29" s="56"/>
      <c r="B29" s="195"/>
      <c r="C29" s="195"/>
      <c r="D29" s="195"/>
      <c r="E29" s="195"/>
    </row>
    <row r="30" spans="1:5" x14ac:dyDescent="0.2">
      <c r="A30" s="56"/>
      <c r="B30" s="195"/>
      <c r="C30" s="195"/>
      <c r="D30" s="195"/>
      <c r="E30" s="195"/>
    </row>
    <row r="31" spans="1:5" ht="7.5" customHeight="1" x14ac:dyDescent="0.2">
      <c r="A31" s="56"/>
      <c r="B31" s="195"/>
      <c r="C31" s="195"/>
      <c r="D31" s="195"/>
      <c r="E31" s="195"/>
    </row>
    <row r="32" spans="1:5" x14ac:dyDescent="0.2">
      <c r="A32" s="14"/>
      <c r="B32" s="4"/>
      <c r="D32" s="4"/>
      <c r="E32" s="4"/>
    </row>
    <row r="33" spans="1:5" x14ac:dyDescent="0.2">
      <c r="A33" s="8"/>
      <c r="B33" s="10" t="s">
        <v>38</v>
      </c>
    </row>
    <row r="34" spans="1:5" x14ac:dyDescent="0.2">
      <c r="A34" s="11"/>
      <c r="B34" s="10" t="s">
        <v>39</v>
      </c>
    </row>
    <row r="35" spans="1:5" x14ac:dyDescent="0.2">
      <c r="B35" s="10"/>
    </row>
    <row r="36" spans="1:5" x14ac:dyDescent="0.2">
      <c r="C36" s="3"/>
    </row>
    <row r="37" spans="1:5" x14ac:dyDescent="0.2">
      <c r="A37" t="s">
        <v>40</v>
      </c>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4" spans="1:5" x14ac:dyDescent="0.2">
      <c r="A44" s="9"/>
      <c r="B44" s="9"/>
      <c r="C44" s="9"/>
      <c r="D44" s="9"/>
      <c r="E44" s="9"/>
    </row>
    <row r="45" spans="1:5" x14ac:dyDescent="0.2">
      <c r="A45" s="9"/>
      <c r="B45" s="9"/>
      <c r="C45" s="9"/>
      <c r="D45" s="9"/>
      <c r="E45" s="9"/>
    </row>
    <row r="46" spans="1:5" x14ac:dyDescent="0.2">
      <c r="A46" s="9" t="s">
        <v>41</v>
      </c>
      <c r="B46" s="9"/>
      <c r="C46" s="9"/>
      <c r="D46" s="9"/>
      <c r="E46" s="9"/>
    </row>
    <row r="47" spans="1:5" x14ac:dyDescent="0.2">
      <c r="A47" s="9"/>
      <c r="B47" s="9"/>
      <c r="C47" s="9"/>
      <c r="D47" s="9"/>
      <c r="E47" s="9"/>
    </row>
    <row r="48" spans="1:5" x14ac:dyDescent="0.2">
      <c r="A48" s="9"/>
      <c r="B48" s="9"/>
      <c r="C48" s="9"/>
      <c r="D48" s="9"/>
      <c r="E48" s="9"/>
    </row>
    <row r="49" spans="1:5" x14ac:dyDescent="0.2">
      <c r="A49" s="9"/>
      <c r="B49" s="9"/>
      <c r="C49" s="9"/>
      <c r="D49" s="9"/>
      <c r="E49" s="9"/>
    </row>
    <row r="50" spans="1:5" x14ac:dyDescent="0.2">
      <c r="A50" s="9"/>
      <c r="B50" s="9"/>
      <c r="C50" s="9"/>
      <c r="D50" s="9"/>
      <c r="E50" s="9"/>
    </row>
    <row r="51" spans="1:5" x14ac:dyDescent="0.2">
      <c r="A51" s="9"/>
      <c r="B51" s="9"/>
      <c r="C51" s="9"/>
      <c r="D51" s="9"/>
      <c r="E51" s="9"/>
    </row>
  </sheetData>
  <mergeCells count="9">
    <mergeCell ref="B28:E28"/>
    <mergeCell ref="B29:E31"/>
    <mergeCell ref="A5:E5"/>
    <mergeCell ref="A3:E3"/>
    <mergeCell ref="A7:E7"/>
    <mergeCell ref="A12:B12"/>
    <mergeCell ref="C12:E12"/>
    <mergeCell ref="A10:E10"/>
    <mergeCell ref="A8:E8"/>
  </mergeCells>
  <dataValidations count="2">
    <dataValidation type="date" operator="greaterThan" showInputMessage="1" showErrorMessage="1" sqref="E16" xr:uid="{D213F9AF-220D-4BBD-8191-205DBD3C772B}">
      <formula1>42736</formula1>
    </dataValidation>
    <dataValidation type="date" operator="greaterThanOrEqual" showInputMessage="1" showErrorMessage="1" sqref="E17:E18" xr:uid="{BBB55321-3293-4188-862D-2AAFC22C5D33}">
      <formula1>E16</formula1>
    </dataValidation>
  </dataValidations>
  <printOptions horizontalCentered="1"/>
  <pageMargins left="0.19685039370078741" right="0.19685039370078741" top="0.78740157480314965" bottom="0.39370078740157483" header="0.31496062992125984" footer="0.31496062992125984"/>
  <pageSetup scale="96" orientation="portrait"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showInputMessage="1" showErrorMessage="1" xr:uid="{6FE0467E-BC51-4443-9343-766A8C50F0CA}">
          <x14:formula1>
            <xm:f>Parámetros!$D$2:$D$434</xm:f>
          </x14:formula1>
          <xm:sqref>E13</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I51"/>
  <sheetViews>
    <sheetView zoomScale="90" zoomScaleNormal="90" zoomScalePageLayoutView="150" workbookViewId="0">
      <selection activeCell="A3" sqref="A3:E3"/>
    </sheetView>
  </sheetViews>
  <sheetFormatPr baseColWidth="10" defaultColWidth="11" defaultRowHeight="14.25" x14ac:dyDescent="0.2"/>
  <cols>
    <col min="1" max="1" width="4" customWidth="1"/>
    <col min="2" max="2" width="15.125" customWidth="1"/>
    <col min="3" max="3" width="47.375" customWidth="1"/>
    <col min="4" max="4" width="4.5" customWidth="1"/>
    <col min="5" max="5" width="25" customWidth="1"/>
    <col min="6" max="6" width="10.875" customWidth="1"/>
    <col min="8" max="8" width="12.875" customWidth="1"/>
  </cols>
  <sheetData>
    <row r="3" spans="1:9" ht="18" x14ac:dyDescent="0.25">
      <c r="A3" s="198" t="s">
        <v>751</v>
      </c>
      <c r="B3" s="198"/>
      <c r="C3" s="198"/>
      <c r="D3" s="198"/>
      <c r="E3" s="198"/>
      <c r="F3" s="5"/>
      <c r="G3" s="5"/>
      <c r="H3" s="5"/>
    </row>
    <row r="4" spans="1:9" ht="18" x14ac:dyDescent="0.25">
      <c r="A4" s="197" t="s">
        <v>3</v>
      </c>
      <c r="B4" s="197"/>
      <c r="C4" s="197"/>
      <c r="D4" s="197"/>
      <c r="E4" s="197"/>
      <c r="F4" s="5"/>
      <c r="G4" s="5"/>
      <c r="H4" s="5"/>
    </row>
    <row r="5" spans="1:9" ht="18" x14ac:dyDescent="0.25">
      <c r="A5" s="196" t="s">
        <v>750</v>
      </c>
      <c r="B5" s="197"/>
      <c r="C5" s="197"/>
      <c r="D5" s="197"/>
      <c r="E5" s="197"/>
      <c r="F5" s="5"/>
      <c r="G5" s="5"/>
      <c r="H5" s="5"/>
    </row>
    <row r="6" spans="1:9" ht="9" customHeight="1" x14ac:dyDescent="0.2">
      <c r="A6" s="35"/>
      <c r="B6" s="35"/>
      <c r="C6" s="35"/>
      <c r="D6" s="35"/>
      <c r="E6" s="35"/>
    </row>
    <row r="7" spans="1:9" ht="18" x14ac:dyDescent="0.25">
      <c r="A7" s="197" t="s">
        <v>42</v>
      </c>
      <c r="B7" s="197"/>
      <c r="C7" s="197"/>
      <c r="D7" s="197"/>
      <c r="E7" s="197"/>
      <c r="F7" s="5"/>
      <c r="G7" s="5"/>
      <c r="H7" s="5"/>
    </row>
    <row r="8" spans="1:9" ht="18" x14ac:dyDescent="0.25">
      <c r="A8" s="197" t="s">
        <v>43</v>
      </c>
      <c r="B8" s="197"/>
      <c r="C8" s="197"/>
      <c r="D8" s="197"/>
      <c r="E8" s="197"/>
      <c r="F8" s="5"/>
      <c r="G8" s="5"/>
      <c r="H8" s="5"/>
    </row>
    <row r="9" spans="1:9" ht="12" customHeight="1" x14ac:dyDescent="0.25">
      <c r="A9" s="156"/>
      <c r="B9" s="156"/>
      <c r="C9" s="156"/>
      <c r="D9" s="156"/>
      <c r="E9" s="156"/>
      <c r="F9" s="5"/>
      <c r="G9" s="5"/>
      <c r="H9" s="5"/>
    </row>
    <row r="10" spans="1:9" ht="18" customHeight="1" x14ac:dyDescent="0.25">
      <c r="A10" s="204" t="s">
        <v>17</v>
      </c>
      <c r="B10" s="204"/>
      <c r="C10" s="204"/>
      <c r="D10" s="204"/>
      <c r="E10" s="204"/>
      <c r="F10" s="5"/>
      <c r="G10" s="5"/>
      <c r="H10" s="5"/>
      <c r="I10" s="181"/>
    </row>
    <row r="11" spans="1:9" ht="15" x14ac:dyDescent="0.2">
      <c r="A11" s="158"/>
      <c r="B11" s="158"/>
      <c r="C11" s="158"/>
      <c r="D11" s="158"/>
      <c r="E11" s="158"/>
    </row>
    <row r="12" spans="1:9" ht="14.25" customHeight="1" x14ac:dyDescent="0.2">
      <c r="A12" s="204" t="s">
        <v>44</v>
      </c>
      <c r="B12" s="204"/>
      <c r="C12" s="204"/>
      <c r="D12" s="204"/>
      <c r="E12" s="204"/>
    </row>
    <row r="13" spans="1:9" ht="15" x14ac:dyDescent="0.2">
      <c r="A13" s="156"/>
      <c r="B13" s="156"/>
      <c r="C13" s="156"/>
      <c r="D13" s="156"/>
      <c r="E13" s="156"/>
    </row>
    <row r="14" spans="1:9" x14ac:dyDescent="0.2">
      <c r="A14" s="205" t="s">
        <v>45</v>
      </c>
      <c r="B14" s="206"/>
      <c r="C14" s="201"/>
      <c r="D14" s="202"/>
      <c r="E14" s="203"/>
    </row>
    <row r="15" spans="1:9" x14ac:dyDescent="0.2">
      <c r="A15" s="59" t="s">
        <v>19</v>
      </c>
      <c r="D15" s="7"/>
      <c r="E15" s="40"/>
    </row>
    <row r="16" spans="1:9" x14ac:dyDescent="0.2">
      <c r="A16" s="59" t="s">
        <v>21</v>
      </c>
      <c r="D16" s="7"/>
      <c r="E16" s="52"/>
    </row>
    <row r="17" spans="1:5" x14ac:dyDescent="0.2">
      <c r="A17" s="59" t="s">
        <v>22</v>
      </c>
      <c r="D17" s="12" t="s">
        <v>23</v>
      </c>
      <c r="E17" s="49"/>
    </row>
    <row r="18" spans="1:5" x14ac:dyDescent="0.2">
      <c r="A18" s="59" t="s">
        <v>24</v>
      </c>
      <c r="D18" s="12"/>
      <c r="E18" s="41"/>
    </row>
    <row r="19" spans="1:5" x14ac:dyDescent="0.2">
      <c r="A19" s="59" t="s">
        <v>25</v>
      </c>
      <c r="C19" t="s">
        <v>26</v>
      </c>
      <c r="D19" s="12"/>
      <c r="E19" s="41"/>
    </row>
    <row r="20" spans="1:5" x14ac:dyDescent="0.2">
      <c r="A20" s="59"/>
      <c r="C20" t="s">
        <v>27</v>
      </c>
      <c r="D20" s="12"/>
      <c r="E20" s="41"/>
    </row>
    <row r="21" spans="1:5" x14ac:dyDescent="0.2">
      <c r="A21" s="59" t="s">
        <v>32</v>
      </c>
      <c r="D21" s="12"/>
      <c r="E21" s="53">
        <f>+Tarifas!F35</f>
        <v>1.61</v>
      </c>
    </row>
    <row r="22" spans="1:5" ht="17.25" x14ac:dyDescent="0.2">
      <c r="A22" s="61" t="s">
        <v>46</v>
      </c>
      <c r="B22" s="1"/>
      <c r="D22" s="12"/>
      <c r="E22" s="48">
        <f>ROUND(E17*E21,2)*((_xlfn.DAYS(E20,E19)+1)/(_xlfn.DAYS(DATE(YEAR(E19),12,31),DATE(YEAR(E19),1,1))+1))</f>
        <v>0</v>
      </c>
    </row>
    <row r="23" spans="1:5" x14ac:dyDescent="0.2">
      <c r="A23" s="60" t="s">
        <v>34</v>
      </c>
      <c r="B23" s="1"/>
      <c r="D23" s="12"/>
      <c r="E23" s="174"/>
    </row>
    <row r="24" spans="1:5" x14ac:dyDescent="0.2">
      <c r="A24" s="61"/>
      <c r="D24" s="7"/>
      <c r="E24" s="149"/>
    </row>
    <row r="25" spans="1:5" x14ac:dyDescent="0.2">
      <c r="A25" s="1"/>
      <c r="B25" s="1"/>
      <c r="D25" s="2"/>
      <c r="E25" s="6"/>
    </row>
    <row r="26" spans="1:5" x14ac:dyDescent="0.2">
      <c r="A26" s="56" t="s">
        <v>23</v>
      </c>
      <c r="B26" s="207" t="s">
        <v>47</v>
      </c>
      <c r="C26" s="207"/>
      <c r="D26" s="207"/>
      <c r="E26" s="207"/>
    </row>
    <row r="27" spans="1:5" ht="12" customHeight="1" x14ac:dyDescent="0.2">
      <c r="A27" s="56"/>
      <c r="B27" s="195"/>
      <c r="C27" s="195"/>
      <c r="D27" s="195"/>
      <c r="E27" s="195"/>
    </row>
    <row r="28" spans="1:5" x14ac:dyDescent="0.2">
      <c r="A28" s="57"/>
      <c r="B28" s="164"/>
      <c r="C28" s="164"/>
      <c r="D28" s="164"/>
      <c r="E28" s="164"/>
    </row>
    <row r="29" spans="1:5" x14ac:dyDescent="0.2">
      <c r="A29" s="21"/>
      <c r="B29" s="164"/>
      <c r="C29" s="164"/>
      <c r="D29" s="164"/>
      <c r="E29" s="164"/>
    </row>
    <row r="30" spans="1:5" ht="8.25" customHeight="1" x14ac:dyDescent="0.2">
      <c r="A30" s="21"/>
      <c r="B30" s="164"/>
      <c r="C30" s="164"/>
      <c r="D30" s="164"/>
      <c r="E30" s="164"/>
    </row>
    <row r="31" spans="1:5" x14ac:dyDescent="0.2">
      <c r="A31" s="21"/>
      <c r="B31" s="4"/>
      <c r="D31" s="4"/>
      <c r="E31" s="4"/>
    </row>
    <row r="32" spans="1:5" x14ac:dyDescent="0.2">
      <c r="A32" s="14"/>
      <c r="B32" s="4"/>
      <c r="D32" s="4"/>
      <c r="E32" s="4"/>
    </row>
    <row r="33" spans="1:5" x14ac:dyDescent="0.2">
      <c r="A33" s="8"/>
      <c r="B33" s="10" t="s">
        <v>38</v>
      </c>
    </row>
    <row r="34" spans="1:5" x14ac:dyDescent="0.2">
      <c r="A34" s="11"/>
      <c r="B34" s="10" t="s">
        <v>39</v>
      </c>
    </row>
    <row r="35" spans="1:5" x14ac:dyDescent="0.2">
      <c r="C35" s="10"/>
    </row>
    <row r="36" spans="1:5" x14ac:dyDescent="0.2">
      <c r="C36" s="3"/>
    </row>
    <row r="37" spans="1:5" x14ac:dyDescent="0.2">
      <c r="C37" s="3"/>
    </row>
    <row r="38" spans="1:5" x14ac:dyDescent="0.2">
      <c r="A38" t="s">
        <v>48</v>
      </c>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4" spans="1:5" x14ac:dyDescent="0.2">
      <c r="A44" s="9"/>
      <c r="B44" s="9"/>
      <c r="C44" s="9"/>
      <c r="D44" s="9"/>
      <c r="E44" s="9"/>
    </row>
    <row r="45" spans="1:5" x14ac:dyDescent="0.2">
      <c r="A45" s="9"/>
      <c r="B45" s="9"/>
      <c r="C45" s="9"/>
      <c r="D45" s="9"/>
      <c r="E45" s="9"/>
    </row>
    <row r="46" spans="1:5" x14ac:dyDescent="0.2">
      <c r="A46" s="9" t="s">
        <v>41</v>
      </c>
      <c r="B46" s="9"/>
      <c r="C46" s="9"/>
      <c r="D46" s="9"/>
      <c r="E46" s="9"/>
    </row>
    <row r="47" spans="1:5" x14ac:dyDescent="0.2">
      <c r="A47" s="9"/>
      <c r="B47" s="9"/>
      <c r="C47" s="9"/>
      <c r="D47" s="9"/>
      <c r="E47" s="9"/>
    </row>
    <row r="48" spans="1:5" x14ac:dyDescent="0.2">
      <c r="A48" s="9"/>
      <c r="B48" s="9"/>
      <c r="C48" s="9"/>
      <c r="D48" s="9"/>
      <c r="E48" s="9"/>
    </row>
    <row r="49" spans="1:5" x14ac:dyDescent="0.2">
      <c r="A49" s="9"/>
      <c r="B49" s="9"/>
      <c r="C49" s="9"/>
      <c r="D49" s="9"/>
      <c r="E49" s="9"/>
    </row>
    <row r="50" spans="1:5" x14ac:dyDescent="0.2">
      <c r="A50" s="9"/>
      <c r="B50" s="9"/>
      <c r="C50" s="9"/>
      <c r="D50" s="9"/>
      <c r="E50" s="9"/>
    </row>
    <row r="51" spans="1:5" x14ac:dyDescent="0.2">
      <c r="A51" s="9"/>
      <c r="B51" s="9"/>
      <c r="C51" s="9"/>
      <c r="D51" s="9"/>
      <c r="E51" s="9"/>
    </row>
  </sheetData>
  <mergeCells count="11">
    <mergeCell ref="B27:E27"/>
    <mergeCell ref="A14:B14"/>
    <mergeCell ref="C14:E14"/>
    <mergeCell ref="A3:E3"/>
    <mergeCell ref="A5:E5"/>
    <mergeCell ref="A7:E7"/>
    <mergeCell ref="A8:E8"/>
    <mergeCell ref="A12:E12"/>
    <mergeCell ref="A10:E10"/>
    <mergeCell ref="A4:E4"/>
    <mergeCell ref="B26:E26"/>
  </mergeCells>
  <dataValidations count="2">
    <dataValidation type="date" operator="greaterThanOrEqual" showInputMessage="1" showErrorMessage="1" sqref="E19:E20" xr:uid="{52E15430-FF77-40E4-B1C8-70C02FEC66B0}">
      <formula1>E18</formula1>
    </dataValidation>
    <dataValidation type="date" operator="greaterThan" showInputMessage="1" showErrorMessage="1" sqref="E18" xr:uid="{FF892E16-3217-48B4-8CFD-5F51A396C9B8}">
      <formula1>42736</formula1>
    </dataValidation>
  </dataValidations>
  <printOptions horizontalCentered="1"/>
  <pageMargins left="0.19685039370078741" right="0.19685039370078741" top="0.78740157480314965" bottom="0.39370078740157483" header="0.31496062992125984" footer="0.31496062992125984"/>
  <pageSetup scale="93" orientation="portrait"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showInputMessage="1" showErrorMessage="1" xr:uid="{801D00E8-2FA7-4786-99D6-CD1821A41397}">
          <x14:formula1>
            <xm:f>Parámetros!$D$2:$D$434</xm:f>
          </x14:formula1>
          <xm:sqref>E15</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H54"/>
  <sheetViews>
    <sheetView zoomScaleNormal="100" zoomScalePageLayoutView="150" workbookViewId="0">
      <selection activeCell="A3" sqref="A3:E3"/>
    </sheetView>
  </sheetViews>
  <sheetFormatPr baseColWidth="10" defaultColWidth="11" defaultRowHeight="14.25" x14ac:dyDescent="0.2"/>
  <cols>
    <col min="1" max="1" width="4" customWidth="1"/>
    <col min="2" max="2" width="15.125" customWidth="1"/>
    <col min="3" max="3" width="48.5" customWidth="1"/>
    <col min="4" max="4" width="3.875" customWidth="1"/>
    <col min="5" max="5" width="17.625" customWidth="1"/>
    <col min="6" max="6" width="10.875" customWidth="1"/>
    <col min="8" max="8" width="12.875" customWidth="1"/>
  </cols>
  <sheetData>
    <row r="3" spans="1:8" ht="18" x14ac:dyDescent="0.25">
      <c r="A3" s="198" t="s">
        <v>751</v>
      </c>
      <c r="B3" s="198"/>
      <c r="C3" s="198"/>
      <c r="D3" s="198"/>
      <c r="E3" s="198"/>
      <c r="F3" s="5"/>
      <c r="G3" s="5"/>
      <c r="H3" s="5"/>
    </row>
    <row r="4" spans="1:8" ht="18" x14ac:dyDescent="0.25">
      <c r="A4" s="197" t="s">
        <v>4</v>
      </c>
      <c r="B4" s="197"/>
      <c r="C4" s="197"/>
      <c r="D4" s="197"/>
      <c r="E4" s="197"/>
      <c r="F4" s="5"/>
      <c r="G4" s="5"/>
      <c r="H4" s="5"/>
    </row>
    <row r="5" spans="1:8" ht="18" x14ac:dyDescent="0.25">
      <c r="A5" s="196" t="s">
        <v>750</v>
      </c>
      <c r="B5" s="197"/>
      <c r="C5" s="197"/>
      <c r="D5" s="197"/>
      <c r="E5" s="197"/>
      <c r="F5" s="5"/>
      <c r="G5" s="5"/>
      <c r="H5" s="5"/>
    </row>
    <row r="6" spans="1:8" ht="9" customHeight="1" x14ac:dyDescent="0.2">
      <c r="A6" s="35"/>
      <c r="B6" s="35"/>
      <c r="C6" s="35"/>
      <c r="D6" s="35"/>
      <c r="E6" s="35"/>
    </row>
    <row r="7" spans="1:8" ht="18" x14ac:dyDescent="0.25">
      <c r="A7" s="197" t="s">
        <v>42</v>
      </c>
      <c r="B7" s="197"/>
      <c r="C7" s="197"/>
      <c r="D7" s="197"/>
      <c r="E7" s="197"/>
      <c r="F7" s="5"/>
      <c r="G7" s="5"/>
      <c r="H7" s="5"/>
    </row>
    <row r="8" spans="1:8" ht="18" x14ac:dyDescent="0.25">
      <c r="A8" s="197" t="s">
        <v>49</v>
      </c>
      <c r="B8" s="197"/>
      <c r="C8" s="197"/>
      <c r="D8" s="197"/>
      <c r="E8" s="197"/>
      <c r="F8" s="5"/>
      <c r="G8" s="5"/>
      <c r="H8" s="5"/>
    </row>
    <row r="9" spans="1:8" ht="12" customHeight="1" x14ac:dyDescent="0.25">
      <c r="A9" s="156"/>
      <c r="B9" s="156"/>
      <c r="C9" s="156"/>
      <c r="D9" s="156"/>
      <c r="E9" s="156"/>
      <c r="F9" s="5"/>
      <c r="G9" s="5"/>
      <c r="H9" s="5"/>
    </row>
    <row r="10" spans="1:8" ht="29.25" customHeight="1" x14ac:dyDescent="0.25">
      <c r="A10" s="204" t="s">
        <v>17</v>
      </c>
      <c r="B10" s="204"/>
      <c r="C10" s="204"/>
      <c r="D10" s="204"/>
      <c r="E10" s="204"/>
      <c r="F10" s="37"/>
      <c r="G10" s="5"/>
      <c r="H10" s="5"/>
    </row>
    <row r="11" spans="1:8" ht="15" x14ac:dyDescent="0.2">
      <c r="A11" s="158"/>
      <c r="B11" s="158"/>
      <c r="C11" s="158"/>
      <c r="D11" s="158"/>
      <c r="E11" s="158"/>
    </row>
    <row r="12" spans="1:8" ht="14.25" customHeight="1" x14ac:dyDescent="0.2">
      <c r="A12" s="204" t="s">
        <v>44</v>
      </c>
      <c r="B12" s="204"/>
      <c r="C12" s="204"/>
      <c r="D12" s="204"/>
      <c r="E12" s="204"/>
      <c r="F12" s="37"/>
    </row>
    <row r="13" spans="1:8" ht="15" x14ac:dyDescent="0.2">
      <c r="A13" s="156"/>
      <c r="B13" s="156"/>
      <c r="C13" s="156"/>
      <c r="D13" s="156"/>
      <c r="E13" s="156"/>
    </row>
    <row r="14" spans="1:8" x14ac:dyDescent="0.2">
      <c r="A14" s="208" t="s">
        <v>50</v>
      </c>
      <c r="B14" s="209"/>
      <c r="C14" s="201"/>
      <c r="D14" s="202"/>
      <c r="E14" s="203"/>
    </row>
    <row r="15" spans="1:8" x14ac:dyDescent="0.2">
      <c r="A15" s="59" t="s">
        <v>19</v>
      </c>
      <c r="B15" s="59"/>
      <c r="D15" s="7"/>
      <c r="E15" s="40"/>
    </row>
    <row r="16" spans="1:8" x14ac:dyDescent="0.2">
      <c r="A16" s="59" t="s">
        <v>52</v>
      </c>
      <c r="B16" s="59"/>
      <c r="D16" s="7"/>
      <c r="E16" s="184"/>
    </row>
    <row r="17" spans="1:5" x14ac:dyDescent="0.2">
      <c r="A17" s="59" t="s">
        <v>22</v>
      </c>
      <c r="B17" s="59"/>
      <c r="D17" s="12" t="s">
        <v>23</v>
      </c>
      <c r="E17" s="185"/>
    </row>
    <row r="18" spans="1:5" x14ac:dyDescent="0.2">
      <c r="A18" s="59" t="s">
        <v>24</v>
      </c>
      <c r="B18" s="59"/>
      <c r="D18" s="12"/>
      <c r="E18" s="184"/>
    </row>
    <row r="19" spans="1:5" x14ac:dyDescent="0.2">
      <c r="A19" s="59" t="s">
        <v>25</v>
      </c>
      <c r="B19" s="59"/>
      <c r="C19" t="s">
        <v>26</v>
      </c>
      <c r="E19" s="184"/>
    </row>
    <row r="20" spans="1:5" x14ac:dyDescent="0.2">
      <c r="A20" s="59"/>
      <c r="B20" s="59"/>
      <c r="C20" t="s">
        <v>27</v>
      </c>
      <c r="D20" s="12"/>
      <c r="E20" s="184"/>
    </row>
    <row r="21" spans="1:5" x14ac:dyDescent="0.2">
      <c r="A21" s="59" t="s">
        <v>53</v>
      </c>
      <c r="B21" s="59"/>
      <c r="D21" s="12" t="s">
        <v>29</v>
      </c>
      <c r="E21" s="186" t="s">
        <v>54</v>
      </c>
    </row>
    <row r="22" spans="1:5" x14ac:dyDescent="0.2">
      <c r="A22" s="59" t="s">
        <v>55</v>
      </c>
      <c r="B22" s="59"/>
      <c r="D22" s="12" t="s">
        <v>29</v>
      </c>
      <c r="E22" s="186" t="s">
        <v>54</v>
      </c>
    </row>
    <row r="23" spans="1:5" x14ac:dyDescent="0.2">
      <c r="A23" s="59" t="s">
        <v>30</v>
      </c>
      <c r="B23" s="59"/>
      <c r="D23" s="12" t="s">
        <v>31</v>
      </c>
      <c r="E23" s="186" t="s">
        <v>54</v>
      </c>
    </row>
    <row r="24" spans="1:5" x14ac:dyDescent="0.2">
      <c r="A24" s="59" t="s">
        <v>32</v>
      </c>
      <c r="B24" s="59"/>
      <c r="D24" s="7"/>
      <c r="E24" s="51">
        <f>IF(E21="si",Tarifas!F40,IF(E22="no",Tarifas!F41,IF(E23="no",Tarifas!F42,Tarifas!F43)))</f>
        <v>2.48</v>
      </c>
    </row>
    <row r="25" spans="1:5" ht="13.5" customHeight="1" x14ac:dyDescent="0.3">
      <c r="A25" s="1" t="s">
        <v>56</v>
      </c>
      <c r="B25" s="61"/>
      <c r="D25" s="7"/>
      <c r="E25" s="48">
        <f>ROUND(E17*E24,2)*((_xlfn.DAYS(E20,E19)+1)/(_xlfn.DAYS(DATE(YEAR(E19),12,31),DATE(YEAR(E19),1,1))+1))</f>
        <v>0</v>
      </c>
    </row>
    <row r="26" spans="1:5" x14ac:dyDescent="0.2">
      <c r="A26" s="59" t="s">
        <v>34</v>
      </c>
      <c r="B26" s="61"/>
      <c r="D26" s="12"/>
      <c r="E26" s="174"/>
    </row>
    <row r="27" spans="1:5" x14ac:dyDescent="0.2">
      <c r="A27" s="1"/>
      <c r="B27" s="1"/>
      <c r="D27" s="2"/>
      <c r="E27" s="6"/>
    </row>
    <row r="28" spans="1:5" ht="21" customHeight="1" x14ac:dyDescent="0.2">
      <c r="A28" s="56" t="s">
        <v>23</v>
      </c>
      <c r="B28" s="207" t="s">
        <v>47</v>
      </c>
      <c r="C28" s="207"/>
      <c r="D28" s="207"/>
      <c r="E28" s="207"/>
    </row>
    <row r="29" spans="1:5" x14ac:dyDescent="0.2">
      <c r="A29" s="56" t="s">
        <v>29</v>
      </c>
      <c r="B29" s="58" t="s">
        <v>36</v>
      </c>
      <c r="D29" s="4"/>
      <c r="E29" s="4"/>
    </row>
    <row r="30" spans="1:5" x14ac:dyDescent="0.2">
      <c r="A30" s="56" t="s">
        <v>31</v>
      </c>
      <c r="B30" s="4" t="s">
        <v>37</v>
      </c>
      <c r="D30" s="4"/>
      <c r="E30" s="4"/>
    </row>
    <row r="31" spans="1:5" x14ac:dyDescent="0.2">
      <c r="C31" s="155"/>
      <c r="D31" s="155"/>
      <c r="E31" s="155"/>
    </row>
    <row r="32" spans="1:5" x14ac:dyDescent="0.2">
      <c r="A32" s="56"/>
      <c r="B32" s="155"/>
      <c r="C32" s="155"/>
      <c r="D32" s="155"/>
      <c r="E32" s="155"/>
    </row>
    <row r="33" spans="1:5" ht="6.75" customHeight="1" x14ac:dyDescent="0.2">
      <c r="A33" s="56"/>
      <c r="B33" s="155"/>
      <c r="C33" s="155"/>
      <c r="D33" s="155"/>
      <c r="E33" s="155"/>
    </row>
    <row r="34" spans="1:5" x14ac:dyDescent="0.2">
      <c r="A34" s="21"/>
      <c r="B34" s="155"/>
      <c r="C34" s="155"/>
      <c r="D34" s="4"/>
      <c r="E34" s="4"/>
    </row>
    <row r="35" spans="1:5" x14ac:dyDescent="0.2">
      <c r="A35" s="21"/>
      <c r="B35" s="4"/>
      <c r="D35" s="4"/>
      <c r="E35" s="4"/>
    </row>
    <row r="36" spans="1:5" x14ac:dyDescent="0.2">
      <c r="A36" s="14"/>
      <c r="B36" s="4"/>
    </row>
    <row r="37" spans="1:5" x14ac:dyDescent="0.2">
      <c r="A37" s="8"/>
      <c r="B37" s="10" t="s">
        <v>38</v>
      </c>
    </row>
    <row r="38" spans="1:5" x14ac:dyDescent="0.2">
      <c r="A38" s="11"/>
      <c r="B38" s="10" t="s">
        <v>39</v>
      </c>
    </row>
    <row r="39" spans="1:5" x14ac:dyDescent="0.2">
      <c r="C39" s="3"/>
    </row>
    <row r="40" spans="1:5" x14ac:dyDescent="0.2">
      <c r="C40" s="3"/>
    </row>
    <row r="41" spans="1:5" x14ac:dyDescent="0.2">
      <c r="A41" t="s">
        <v>48</v>
      </c>
      <c r="D41" s="9"/>
      <c r="E41" s="9"/>
    </row>
    <row r="42" spans="1:5" x14ac:dyDescent="0.2">
      <c r="A42" s="9"/>
      <c r="B42" s="9"/>
      <c r="C42" s="9"/>
      <c r="D42" s="9"/>
      <c r="E42" s="9"/>
    </row>
    <row r="43" spans="1:5" x14ac:dyDescent="0.2">
      <c r="A43" s="9"/>
      <c r="B43" s="9"/>
      <c r="C43" s="9"/>
      <c r="D43" s="9"/>
      <c r="E43" s="9"/>
    </row>
    <row r="44" spans="1:5" x14ac:dyDescent="0.2">
      <c r="A44" s="9"/>
      <c r="B44" s="9"/>
      <c r="C44" s="9"/>
      <c r="D44" s="9"/>
      <c r="E44" s="9"/>
    </row>
    <row r="45" spans="1:5" x14ac:dyDescent="0.2">
      <c r="A45" s="9"/>
      <c r="B45" s="9"/>
      <c r="C45" s="9"/>
      <c r="D45" s="9"/>
      <c r="E45" s="9"/>
    </row>
    <row r="46" spans="1:5" x14ac:dyDescent="0.2">
      <c r="A46" s="9"/>
      <c r="B46" s="9"/>
      <c r="C46" s="9"/>
      <c r="D46" s="9"/>
      <c r="E46" s="9"/>
    </row>
    <row r="47" spans="1:5" x14ac:dyDescent="0.2">
      <c r="A47" s="9"/>
      <c r="B47" s="9"/>
      <c r="C47" s="9"/>
      <c r="D47" s="9"/>
      <c r="E47" s="9"/>
    </row>
    <row r="48" spans="1:5" x14ac:dyDescent="0.2">
      <c r="A48" s="9"/>
      <c r="B48" s="9"/>
      <c r="C48" s="9"/>
      <c r="D48" s="9"/>
      <c r="E48" s="9"/>
    </row>
    <row r="49" spans="1:5" x14ac:dyDescent="0.2">
      <c r="A49" s="9" t="s">
        <v>41</v>
      </c>
      <c r="B49" s="9"/>
      <c r="C49" s="9"/>
      <c r="D49" s="9"/>
      <c r="E49" s="9"/>
    </row>
    <row r="50" spans="1:5" x14ac:dyDescent="0.2">
      <c r="A50" s="9"/>
      <c r="B50" s="9"/>
      <c r="C50" s="9"/>
      <c r="D50" s="9"/>
      <c r="E50" s="9"/>
    </row>
    <row r="51" spans="1:5" x14ac:dyDescent="0.2">
      <c r="A51" s="9"/>
      <c r="B51" s="9"/>
      <c r="C51" s="9"/>
      <c r="D51" s="9"/>
      <c r="E51" s="9"/>
    </row>
    <row r="52" spans="1:5" x14ac:dyDescent="0.2">
      <c r="A52" s="9"/>
      <c r="B52" s="9"/>
      <c r="C52" s="9"/>
      <c r="D52" s="9"/>
      <c r="E52" s="9"/>
    </row>
    <row r="53" spans="1:5" x14ac:dyDescent="0.2">
      <c r="A53" s="9"/>
      <c r="B53" s="9"/>
      <c r="C53" s="9"/>
      <c r="D53" s="9"/>
      <c r="E53" s="9"/>
    </row>
    <row r="54" spans="1:5" x14ac:dyDescent="0.2">
      <c r="A54" s="9"/>
      <c r="B54" s="9"/>
      <c r="C54" s="9"/>
    </row>
  </sheetData>
  <mergeCells count="10">
    <mergeCell ref="B28:E28"/>
    <mergeCell ref="A14:B14"/>
    <mergeCell ref="C14:E14"/>
    <mergeCell ref="A3:E3"/>
    <mergeCell ref="A5:E5"/>
    <mergeCell ref="A7:E7"/>
    <mergeCell ref="A8:E8"/>
    <mergeCell ref="A12:E12"/>
    <mergeCell ref="A10:E10"/>
    <mergeCell ref="A4:E4"/>
  </mergeCells>
  <dataValidations count="2">
    <dataValidation type="date" operator="greaterThan" showInputMessage="1" showErrorMessage="1" sqref="E18" xr:uid="{E393FB9C-978E-4856-80CF-A1511DA554A4}">
      <formula1>42736</formula1>
    </dataValidation>
    <dataValidation type="date" operator="greaterThanOrEqual" showInputMessage="1" showErrorMessage="1" sqref="E19:E20" xr:uid="{D1873090-DFD0-4551-AEAB-FBDF7FA58565}">
      <formula1>E18</formula1>
    </dataValidation>
  </dataValidations>
  <printOptions horizontalCentered="1"/>
  <pageMargins left="0.19685039370078741" right="0.19685039370078741" top="0.78740157480314965" bottom="0.39370078740157483" header="0.31496062992125984" footer="0.31496062992125984"/>
  <pageSetup scale="87" orientation="portrait"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showInputMessage="1" showErrorMessage="1" xr:uid="{D4ECBB5E-08E8-4C7C-A8A6-D54DFE01D75A}">
          <x14:formula1>
            <xm:f>Parámetros!$D$2:$D$434</xm:f>
          </x14:formula1>
          <xm:sqref>E15</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A21CB-6303-4A11-93C2-F0419F47B1D0}">
  <sheetPr>
    <pageSetUpPr fitToPage="1"/>
  </sheetPr>
  <dimension ref="A3:H54"/>
  <sheetViews>
    <sheetView zoomScaleNormal="100" zoomScalePageLayoutView="150" workbookViewId="0">
      <selection activeCell="A3" sqref="A3:E3"/>
    </sheetView>
  </sheetViews>
  <sheetFormatPr baseColWidth="10" defaultColWidth="11" defaultRowHeight="14.25" x14ac:dyDescent="0.2"/>
  <cols>
    <col min="1" max="1" width="4" customWidth="1"/>
    <col min="2" max="2" width="15.125" customWidth="1"/>
    <col min="3" max="3" width="48.5" customWidth="1"/>
    <col min="4" max="4" width="3.875" customWidth="1"/>
    <col min="5" max="5" width="17.625" customWidth="1"/>
    <col min="6" max="6" width="10.875" customWidth="1"/>
    <col min="8" max="8" width="12.875" customWidth="1"/>
  </cols>
  <sheetData>
    <row r="3" spans="1:8" ht="18" x14ac:dyDescent="0.25">
      <c r="A3" s="198" t="s">
        <v>751</v>
      </c>
      <c r="B3" s="198"/>
      <c r="C3" s="198"/>
      <c r="D3" s="198"/>
      <c r="E3" s="198"/>
      <c r="F3" s="5"/>
      <c r="G3" s="5"/>
      <c r="H3" s="5"/>
    </row>
    <row r="4" spans="1:8" ht="18" x14ac:dyDescent="0.25">
      <c r="A4" s="197" t="s">
        <v>743</v>
      </c>
      <c r="B4" s="197"/>
      <c r="C4" s="197"/>
      <c r="D4" s="197"/>
      <c r="E4" s="197"/>
      <c r="F4" s="5"/>
      <c r="G4" s="5"/>
      <c r="H4" s="5"/>
    </row>
    <row r="5" spans="1:8" ht="18" x14ac:dyDescent="0.25">
      <c r="A5" s="196" t="s">
        <v>750</v>
      </c>
      <c r="B5" s="197"/>
      <c r="C5" s="197"/>
      <c r="D5" s="197"/>
      <c r="E5" s="197"/>
      <c r="F5" s="5"/>
      <c r="G5" s="5"/>
      <c r="H5" s="5"/>
    </row>
    <row r="6" spans="1:8" ht="9" customHeight="1" x14ac:dyDescent="0.2">
      <c r="A6" s="35"/>
      <c r="B6" s="35"/>
      <c r="C6" s="35"/>
      <c r="D6" s="35"/>
      <c r="E6" s="35"/>
    </row>
    <row r="7" spans="1:8" ht="18" x14ac:dyDescent="0.25">
      <c r="A7" s="197" t="s">
        <v>42</v>
      </c>
      <c r="B7" s="197"/>
      <c r="C7" s="197"/>
      <c r="D7" s="197"/>
      <c r="E7" s="197"/>
      <c r="F7" s="5"/>
      <c r="G7" s="5"/>
      <c r="H7" s="5"/>
    </row>
    <row r="8" spans="1:8" ht="18" x14ac:dyDescent="0.25">
      <c r="A8" s="197" t="s">
        <v>744</v>
      </c>
      <c r="B8" s="197"/>
      <c r="C8" s="197"/>
      <c r="D8" s="197"/>
      <c r="E8" s="197"/>
      <c r="F8" s="5"/>
      <c r="G8" s="5"/>
      <c r="H8" s="5"/>
    </row>
    <row r="9" spans="1:8" ht="12" customHeight="1" x14ac:dyDescent="0.25">
      <c r="A9" s="156"/>
      <c r="B9" s="156"/>
      <c r="C9" s="156"/>
      <c r="D9" s="156"/>
      <c r="E9" s="156"/>
      <c r="F9" s="5"/>
      <c r="G9" s="5"/>
      <c r="H9" s="5"/>
    </row>
    <row r="10" spans="1:8" ht="29.25" customHeight="1" x14ac:dyDescent="0.25">
      <c r="A10" s="204" t="s">
        <v>745</v>
      </c>
      <c r="B10" s="204"/>
      <c r="C10" s="204"/>
      <c r="D10" s="204"/>
      <c r="E10" s="204"/>
      <c r="F10" s="37"/>
      <c r="G10" s="5"/>
      <c r="H10" s="5"/>
    </row>
    <row r="11" spans="1:8" ht="15" x14ac:dyDescent="0.2">
      <c r="A11" s="158"/>
      <c r="B11" s="158"/>
      <c r="C11" s="158"/>
      <c r="D11" s="158"/>
      <c r="E11" s="158"/>
    </row>
    <row r="12" spans="1:8" ht="14.25" customHeight="1" x14ac:dyDescent="0.2">
      <c r="A12" s="204" t="s">
        <v>44</v>
      </c>
      <c r="B12" s="204"/>
      <c r="C12" s="204"/>
      <c r="D12" s="204"/>
      <c r="E12" s="204"/>
      <c r="F12" s="37"/>
    </row>
    <row r="13" spans="1:8" ht="15" x14ac:dyDescent="0.2">
      <c r="A13" s="156"/>
      <c r="B13" s="156"/>
      <c r="C13" s="156"/>
      <c r="D13" s="156"/>
      <c r="E13" s="156"/>
    </row>
    <row r="14" spans="1:8" x14ac:dyDescent="0.2">
      <c r="A14" s="208" t="s">
        <v>50</v>
      </c>
      <c r="B14" s="209"/>
      <c r="C14" s="201"/>
      <c r="D14" s="202"/>
      <c r="E14" s="203"/>
    </row>
    <row r="15" spans="1:8" x14ac:dyDescent="0.2">
      <c r="A15" s="59" t="s">
        <v>19</v>
      </c>
      <c r="B15" s="59"/>
      <c r="D15" s="7"/>
      <c r="E15" s="40"/>
    </row>
    <row r="16" spans="1:8" x14ac:dyDescent="0.2">
      <c r="A16" s="59" t="s">
        <v>52</v>
      </c>
      <c r="B16" s="59"/>
      <c r="D16" s="7"/>
      <c r="E16" s="184"/>
    </row>
    <row r="17" spans="1:5" x14ac:dyDescent="0.2">
      <c r="A17" s="59" t="s">
        <v>22</v>
      </c>
      <c r="B17" s="59"/>
      <c r="D17" s="12" t="s">
        <v>23</v>
      </c>
      <c r="E17" s="185"/>
    </row>
    <row r="18" spans="1:5" x14ac:dyDescent="0.2">
      <c r="A18" s="59" t="s">
        <v>24</v>
      </c>
      <c r="B18" s="59"/>
      <c r="D18" s="12"/>
      <c r="E18" s="184"/>
    </row>
    <row r="19" spans="1:5" x14ac:dyDescent="0.2">
      <c r="A19" s="59" t="s">
        <v>747</v>
      </c>
      <c r="B19" s="59"/>
      <c r="C19" t="s">
        <v>26</v>
      </c>
      <c r="E19" s="184"/>
    </row>
    <row r="20" spans="1:5" x14ac:dyDescent="0.2">
      <c r="A20" s="59"/>
      <c r="B20" s="59"/>
      <c r="C20" t="s">
        <v>27</v>
      </c>
      <c r="D20" s="12"/>
      <c r="E20" s="184"/>
    </row>
    <row r="21" spans="1:5" x14ac:dyDescent="0.2">
      <c r="A21" s="59" t="s">
        <v>53</v>
      </c>
      <c r="B21" s="59"/>
      <c r="D21" s="12" t="s">
        <v>29</v>
      </c>
      <c r="E21" s="186" t="s">
        <v>54</v>
      </c>
    </row>
    <row r="22" spans="1:5" x14ac:dyDescent="0.2">
      <c r="A22" s="59" t="s">
        <v>55</v>
      </c>
      <c r="B22" s="59"/>
      <c r="D22" s="12" t="s">
        <v>29</v>
      </c>
      <c r="E22" s="186" t="s">
        <v>54</v>
      </c>
    </row>
    <row r="23" spans="1:5" x14ac:dyDescent="0.2">
      <c r="A23" s="59" t="s">
        <v>30</v>
      </c>
      <c r="B23" s="59"/>
      <c r="D23" s="12" t="s">
        <v>31</v>
      </c>
      <c r="E23" s="186" t="s">
        <v>54</v>
      </c>
    </row>
    <row r="24" spans="1:5" x14ac:dyDescent="0.2">
      <c r="A24" s="59" t="s">
        <v>32</v>
      </c>
      <c r="B24" s="59"/>
      <c r="D24" s="7"/>
      <c r="E24" s="51">
        <f>IF(E21="si",Tarifas!F40,IF(E22="no",Tarifas!F41,IF(E23="no",Tarifas!F42,Tarifas!F43)))</f>
        <v>2.48</v>
      </c>
    </row>
    <row r="25" spans="1:5" ht="13.5" customHeight="1" x14ac:dyDescent="0.3">
      <c r="A25" s="1" t="s">
        <v>56</v>
      </c>
      <c r="B25" s="61"/>
      <c r="D25" s="7"/>
      <c r="E25" s="48">
        <f>ROUND(E17*E24,2)*((_xlfn.DAYS(E20,E19)+1)/(_xlfn.DAYS(DATE(YEAR(E19),12,31),DATE(YEAR(E19),1,1))+1))</f>
        <v>0</v>
      </c>
    </row>
    <row r="26" spans="1:5" x14ac:dyDescent="0.2">
      <c r="A26" s="59" t="s">
        <v>34</v>
      </c>
      <c r="B26" s="61"/>
      <c r="D26" s="12"/>
      <c r="E26" s="174"/>
    </row>
    <row r="27" spans="1:5" x14ac:dyDescent="0.2">
      <c r="A27" s="1"/>
      <c r="B27" s="1"/>
      <c r="D27" s="2"/>
      <c r="E27" s="6"/>
    </row>
    <row r="28" spans="1:5" ht="21" customHeight="1" x14ac:dyDescent="0.2">
      <c r="A28" s="56" t="s">
        <v>23</v>
      </c>
      <c r="B28" s="207" t="s">
        <v>47</v>
      </c>
      <c r="C28" s="207"/>
      <c r="D28" s="207"/>
      <c r="E28" s="207"/>
    </row>
    <row r="29" spans="1:5" x14ac:dyDescent="0.2">
      <c r="A29" s="56" t="s">
        <v>29</v>
      </c>
      <c r="B29" s="58" t="s">
        <v>36</v>
      </c>
      <c r="D29" s="4"/>
      <c r="E29" s="4"/>
    </row>
    <row r="30" spans="1:5" x14ac:dyDescent="0.2">
      <c r="A30" s="56" t="s">
        <v>31</v>
      </c>
      <c r="B30" s="4" t="s">
        <v>37</v>
      </c>
      <c r="D30" s="4"/>
      <c r="E30" s="4"/>
    </row>
    <row r="31" spans="1:5" x14ac:dyDescent="0.2">
      <c r="C31" s="155"/>
      <c r="D31" s="155"/>
      <c r="E31" s="155"/>
    </row>
    <row r="32" spans="1:5" x14ac:dyDescent="0.2">
      <c r="A32" s="56"/>
      <c r="B32" s="155"/>
      <c r="C32" s="155"/>
      <c r="D32" s="155"/>
      <c r="E32" s="155"/>
    </row>
    <row r="33" spans="1:5" ht="6.75" customHeight="1" x14ac:dyDescent="0.2">
      <c r="A33" s="56"/>
      <c r="B33" s="155"/>
      <c r="C33" s="155"/>
      <c r="D33" s="155"/>
      <c r="E33" s="155"/>
    </row>
    <row r="34" spans="1:5" x14ac:dyDescent="0.2">
      <c r="A34" s="21"/>
      <c r="B34" s="155"/>
      <c r="C34" s="155"/>
      <c r="D34" s="4"/>
      <c r="E34" s="4"/>
    </row>
    <row r="35" spans="1:5" x14ac:dyDescent="0.2">
      <c r="A35" s="21"/>
      <c r="B35" s="4"/>
      <c r="D35" s="4"/>
      <c r="E35" s="4"/>
    </row>
    <row r="36" spans="1:5" x14ac:dyDescent="0.2">
      <c r="A36" s="14"/>
      <c r="B36" s="4"/>
    </row>
    <row r="37" spans="1:5" x14ac:dyDescent="0.2">
      <c r="A37" s="8"/>
      <c r="B37" s="10" t="s">
        <v>38</v>
      </c>
    </row>
    <row r="38" spans="1:5" x14ac:dyDescent="0.2">
      <c r="A38" s="11"/>
      <c r="B38" s="10" t="s">
        <v>39</v>
      </c>
    </row>
    <row r="39" spans="1:5" x14ac:dyDescent="0.2">
      <c r="C39" s="3"/>
    </row>
    <row r="40" spans="1:5" x14ac:dyDescent="0.2">
      <c r="C40" s="3"/>
    </row>
    <row r="41" spans="1:5" x14ac:dyDescent="0.2">
      <c r="A41" t="s">
        <v>48</v>
      </c>
      <c r="D41" s="9"/>
      <c r="E41" s="9"/>
    </row>
    <row r="42" spans="1:5" x14ac:dyDescent="0.2">
      <c r="A42" s="9"/>
      <c r="B42" s="9"/>
      <c r="C42" s="9"/>
      <c r="D42" s="9"/>
      <c r="E42" s="9"/>
    </row>
    <row r="43" spans="1:5" x14ac:dyDescent="0.2">
      <c r="A43" s="9"/>
      <c r="B43" s="9"/>
      <c r="C43" s="9"/>
      <c r="D43" s="9"/>
      <c r="E43" s="9"/>
    </row>
    <row r="44" spans="1:5" x14ac:dyDescent="0.2">
      <c r="A44" s="9"/>
      <c r="B44" s="9"/>
      <c r="C44" s="9"/>
      <c r="D44" s="9"/>
      <c r="E44" s="9"/>
    </row>
    <row r="45" spans="1:5" x14ac:dyDescent="0.2">
      <c r="A45" s="9"/>
      <c r="B45" s="9"/>
      <c r="C45" s="9"/>
      <c r="D45" s="9"/>
      <c r="E45" s="9"/>
    </row>
    <row r="46" spans="1:5" x14ac:dyDescent="0.2">
      <c r="A46" s="9"/>
      <c r="B46" s="9"/>
      <c r="C46" s="9"/>
      <c r="D46" s="9"/>
      <c r="E46" s="9"/>
    </row>
    <row r="47" spans="1:5" x14ac:dyDescent="0.2">
      <c r="A47" s="9"/>
      <c r="B47" s="9"/>
      <c r="C47" s="9"/>
      <c r="D47" s="9"/>
      <c r="E47" s="9"/>
    </row>
    <row r="48" spans="1:5" x14ac:dyDescent="0.2">
      <c r="A48" s="9"/>
      <c r="B48" s="9"/>
      <c r="C48" s="9"/>
      <c r="D48" s="9"/>
      <c r="E48" s="9"/>
    </row>
    <row r="49" spans="1:5" x14ac:dyDescent="0.2">
      <c r="A49" s="9" t="s">
        <v>41</v>
      </c>
      <c r="B49" s="9"/>
      <c r="C49" s="9"/>
      <c r="D49" s="9"/>
      <c r="E49" s="9"/>
    </row>
    <row r="50" spans="1:5" x14ac:dyDescent="0.2">
      <c r="A50" s="9"/>
      <c r="B50" s="9"/>
      <c r="C50" s="9"/>
      <c r="D50" s="9"/>
      <c r="E50" s="9"/>
    </row>
    <row r="51" spans="1:5" x14ac:dyDescent="0.2">
      <c r="A51" s="9"/>
      <c r="B51" s="9"/>
      <c r="C51" s="9"/>
      <c r="D51" s="9"/>
      <c r="E51" s="9"/>
    </row>
    <row r="52" spans="1:5" x14ac:dyDescent="0.2">
      <c r="A52" s="9"/>
      <c r="B52" s="9"/>
      <c r="C52" s="9"/>
      <c r="D52" s="9"/>
      <c r="E52" s="9"/>
    </row>
    <row r="53" spans="1:5" x14ac:dyDescent="0.2">
      <c r="A53" s="9"/>
      <c r="B53" s="9"/>
      <c r="C53" s="9"/>
      <c r="D53" s="9"/>
      <c r="E53" s="9"/>
    </row>
    <row r="54" spans="1:5" x14ac:dyDescent="0.2">
      <c r="A54" s="9"/>
      <c r="B54" s="9"/>
      <c r="C54" s="9"/>
    </row>
  </sheetData>
  <mergeCells count="10">
    <mergeCell ref="A12:E12"/>
    <mergeCell ref="A14:B14"/>
    <mergeCell ref="C14:E14"/>
    <mergeCell ref="B28:E28"/>
    <mergeCell ref="A3:E3"/>
    <mergeCell ref="A4:E4"/>
    <mergeCell ref="A5:E5"/>
    <mergeCell ref="A7:E7"/>
    <mergeCell ref="A8:E8"/>
    <mergeCell ref="A10:E10"/>
  </mergeCells>
  <dataValidations count="2">
    <dataValidation type="date" operator="greaterThanOrEqual" showInputMessage="1" showErrorMessage="1" sqref="E19:E20" xr:uid="{7A4B0538-6954-4C6A-81EC-4AF6F53C9AE7}">
      <formula1>E18</formula1>
    </dataValidation>
    <dataValidation type="date" operator="greaterThan" showInputMessage="1" showErrorMessage="1" sqref="E18" xr:uid="{5F307879-DBA0-40E5-AA72-08EFF82955BD}">
      <formula1>42736</formula1>
    </dataValidation>
  </dataValidations>
  <printOptions horizontalCentered="1"/>
  <pageMargins left="0.19685039370078741" right="0.19685039370078741" top="0.78740157480314965" bottom="0.39370078740157483" header="0.31496062992125984" footer="0.31496062992125984"/>
  <pageSetup scale="87" orientation="portrait"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showInputMessage="1" showErrorMessage="1" xr:uid="{0E82E4BE-666A-45AC-8FF4-5B270F0665D2}">
          <x14:formula1>
            <xm:f>Parámetros!$D$2:$D$434</xm:f>
          </x14:formula1>
          <xm:sqref>E15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H64"/>
  <sheetViews>
    <sheetView zoomScale="120" zoomScaleNormal="120" zoomScalePageLayoutView="150" workbookViewId="0">
      <selection activeCell="A3" sqref="A3:E3"/>
    </sheetView>
  </sheetViews>
  <sheetFormatPr baseColWidth="10" defaultColWidth="11" defaultRowHeight="14.25" x14ac:dyDescent="0.2"/>
  <cols>
    <col min="1" max="1" width="3" customWidth="1"/>
    <col min="2" max="2" width="16.125" customWidth="1"/>
    <col min="3" max="3" width="52" customWidth="1"/>
    <col min="4" max="4" width="3.875" customWidth="1"/>
    <col min="5" max="5" width="18" customWidth="1"/>
    <col min="6" max="6" width="10.875" customWidth="1"/>
    <col min="8" max="8" width="12.875" customWidth="1"/>
  </cols>
  <sheetData>
    <row r="3" spans="1:8" ht="18" x14ac:dyDescent="0.25">
      <c r="A3" s="198" t="s">
        <v>751</v>
      </c>
      <c r="B3" s="198"/>
      <c r="C3" s="198"/>
      <c r="D3" s="198"/>
      <c r="E3" s="198"/>
      <c r="F3" s="5"/>
      <c r="G3" s="5"/>
      <c r="H3" s="5"/>
    </row>
    <row r="4" spans="1:8" ht="18" x14ac:dyDescent="0.25">
      <c r="A4" s="156"/>
      <c r="B4" s="197" t="s">
        <v>6</v>
      </c>
      <c r="C4" s="197"/>
      <c r="D4" s="197"/>
      <c r="E4" s="197"/>
      <c r="F4" s="5"/>
      <c r="G4" s="5"/>
      <c r="H4" s="5"/>
    </row>
    <row r="5" spans="1:8" ht="18" x14ac:dyDescent="0.25">
      <c r="A5" s="196" t="s">
        <v>750</v>
      </c>
      <c r="B5" s="197"/>
      <c r="C5" s="197"/>
      <c r="D5" s="197"/>
      <c r="E5" s="197"/>
      <c r="F5" s="5"/>
      <c r="G5" s="5"/>
      <c r="H5" s="5"/>
    </row>
    <row r="6" spans="1:8" ht="9" customHeight="1" x14ac:dyDescent="0.2">
      <c r="A6" s="35"/>
      <c r="B6" s="35"/>
      <c r="C6" s="35"/>
      <c r="D6" s="35"/>
      <c r="E6" s="35"/>
    </row>
    <row r="7" spans="1:8" ht="15" customHeight="1" x14ac:dyDescent="0.25">
      <c r="A7" s="197" t="s">
        <v>42</v>
      </c>
      <c r="B7" s="197"/>
      <c r="C7" s="197"/>
      <c r="D7" s="197"/>
      <c r="E7" s="197"/>
      <c r="F7" s="5"/>
      <c r="G7" s="5"/>
      <c r="H7" s="5"/>
    </row>
    <row r="8" spans="1:8" ht="15" customHeight="1" x14ac:dyDescent="0.25">
      <c r="A8" s="197" t="s">
        <v>57</v>
      </c>
      <c r="B8" s="197"/>
      <c r="C8" s="197"/>
      <c r="D8" s="197"/>
      <c r="E8" s="197"/>
      <c r="F8" s="5"/>
      <c r="G8" s="5"/>
      <c r="H8" s="5"/>
    </row>
    <row r="9" spans="1:8" ht="12" customHeight="1" x14ac:dyDescent="0.25">
      <c r="A9" s="156"/>
      <c r="B9" s="156"/>
      <c r="C9" s="156"/>
      <c r="D9" s="156"/>
      <c r="E9" s="156"/>
      <c r="F9" s="5"/>
      <c r="G9" s="5"/>
      <c r="H9" s="5"/>
    </row>
    <row r="10" spans="1:8" ht="18" customHeight="1" x14ac:dyDescent="0.25">
      <c r="A10" s="204" t="s">
        <v>58</v>
      </c>
      <c r="B10" s="204"/>
      <c r="C10" s="204"/>
      <c r="D10" s="204"/>
      <c r="E10" s="204"/>
      <c r="F10" s="5"/>
      <c r="G10" s="5"/>
      <c r="H10" s="5"/>
    </row>
    <row r="11" spans="1:8" ht="9.75" customHeight="1" x14ac:dyDescent="0.2">
      <c r="A11" s="36"/>
      <c r="B11" s="36"/>
      <c r="C11" s="36"/>
      <c r="D11" s="36"/>
      <c r="E11" s="36"/>
    </row>
    <row r="12" spans="1:8" s="3" customFormat="1" ht="27" customHeight="1" x14ac:dyDescent="0.2">
      <c r="A12" s="214" t="s">
        <v>59</v>
      </c>
      <c r="B12" s="214"/>
      <c r="C12" s="214"/>
      <c r="D12" s="214"/>
      <c r="E12" s="214"/>
    </row>
    <row r="13" spans="1:8" x14ac:dyDescent="0.2">
      <c r="A13" s="211" t="s">
        <v>60</v>
      </c>
      <c r="B13" s="211"/>
      <c r="C13" s="211"/>
      <c r="D13" s="211"/>
      <c r="E13" s="211"/>
    </row>
    <row r="14" spans="1:8" ht="15" x14ac:dyDescent="0.2">
      <c r="A14" s="156"/>
      <c r="B14" s="156"/>
      <c r="C14" s="156"/>
      <c r="D14" s="156"/>
      <c r="E14" s="156"/>
      <c r="G14" s="3"/>
    </row>
    <row r="15" spans="1:8" x14ac:dyDescent="0.2">
      <c r="A15" s="212" t="s">
        <v>61</v>
      </c>
      <c r="B15" s="213"/>
      <c r="C15" s="201"/>
      <c r="D15" s="202"/>
      <c r="E15" s="203"/>
    </row>
    <row r="16" spans="1:8" x14ac:dyDescent="0.2">
      <c r="A16" s="59" t="s">
        <v>19</v>
      </c>
      <c r="B16" s="97"/>
      <c r="D16" s="7"/>
      <c r="E16" s="40"/>
    </row>
    <row r="17" spans="1:7" x14ac:dyDescent="0.2">
      <c r="A17" s="59" t="s">
        <v>21</v>
      </c>
      <c r="B17" s="97"/>
      <c r="D17" s="7"/>
      <c r="E17" s="41"/>
    </row>
    <row r="18" spans="1:7" x14ac:dyDescent="0.2">
      <c r="A18" s="59" t="s">
        <v>62</v>
      </c>
      <c r="B18" s="97"/>
      <c r="D18" s="7"/>
      <c r="E18" s="40"/>
    </row>
    <row r="19" spans="1:7" x14ac:dyDescent="0.2">
      <c r="A19" s="59" t="s">
        <v>63</v>
      </c>
      <c r="B19" s="97"/>
      <c r="D19" s="7"/>
      <c r="E19" s="40"/>
    </row>
    <row r="20" spans="1:7" x14ac:dyDescent="0.2">
      <c r="A20" s="59" t="s">
        <v>25</v>
      </c>
      <c r="B20" s="97"/>
      <c r="C20" t="s">
        <v>64</v>
      </c>
      <c r="D20" s="7"/>
      <c r="E20" s="41"/>
    </row>
    <row r="21" spans="1:7" x14ac:dyDescent="0.2">
      <c r="A21" s="59"/>
      <c r="B21" s="97"/>
      <c r="C21" t="s">
        <v>65</v>
      </c>
      <c r="D21" s="7"/>
      <c r="E21" s="165"/>
    </row>
    <row r="22" spans="1:7" x14ac:dyDescent="0.2">
      <c r="A22" s="59" t="s">
        <v>66</v>
      </c>
      <c r="B22" s="97"/>
      <c r="D22" s="12" t="s">
        <v>23</v>
      </c>
      <c r="E22" s="42"/>
    </row>
    <row r="23" spans="1:7" x14ac:dyDescent="0.2">
      <c r="A23" s="59" t="s">
        <v>67</v>
      </c>
      <c r="B23" s="97"/>
      <c r="D23" s="12" t="s">
        <v>29</v>
      </c>
      <c r="E23" s="43"/>
    </row>
    <row r="24" spans="1:7" x14ac:dyDescent="0.2">
      <c r="A24" s="60" t="s">
        <v>68</v>
      </c>
      <c r="B24" s="97"/>
      <c r="D24" s="12"/>
      <c r="E24" s="44">
        <f>+E22*E23</f>
        <v>0</v>
      </c>
    </row>
    <row r="25" spans="1:7" x14ac:dyDescent="0.2">
      <c r="A25" s="60" t="s">
        <v>69</v>
      </c>
      <c r="B25" s="97"/>
      <c r="D25" s="12"/>
      <c r="E25" s="44">
        <f>+E22-E24</f>
        <v>0</v>
      </c>
    </row>
    <row r="26" spans="1:7" x14ac:dyDescent="0.2">
      <c r="A26" s="59" t="s">
        <v>70</v>
      </c>
      <c r="B26" s="97"/>
      <c r="D26" s="12" t="s">
        <v>31</v>
      </c>
      <c r="E26" s="45"/>
    </row>
    <row r="27" spans="1:7" x14ac:dyDescent="0.2">
      <c r="A27" s="59" t="s">
        <v>71</v>
      </c>
      <c r="B27" s="97"/>
      <c r="D27" s="12" t="s">
        <v>72</v>
      </c>
      <c r="E27" s="39"/>
    </row>
    <row r="28" spans="1:7" x14ac:dyDescent="0.2">
      <c r="A28" s="59" t="s">
        <v>73</v>
      </c>
      <c r="B28" s="97"/>
      <c r="D28" s="12" t="s">
        <v>72</v>
      </c>
      <c r="E28" s="40"/>
    </row>
    <row r="29" spans="1:7" x14ac:dyDescent="0.2">
      <c r="A29" s="59" t="s">
        <v>28</v>
      </c>
      <c r="B29" s="97"/>
      <c r="D29" s="12" t="s">
        <v>72</v>
      </c>
      <c r="E29" s="40"/>
    </row>
    <row r="30" spans="1:7" x14ac:dyDescent="0.2">
      <c r="A30" s="59" t="s">
        <v>74</v>
      </c>
      <c r="B30" s="97"/>
      <c r="D30" s="12"/>
      <c r="E30" s="46">
        <f>IF(E27="no",0,IF(E28="no",IF(E29="si","ERROR",0.05),IF(E28="si",IF(E29="si",0.05,0.1),0.05)))</f>
        <v>0.05</v>
      </c>
      <c r="G30" s="38"/>
    </row>
    <row r="31" spans="1:7" x14ac:dyDescent="0.2">
      <c r="A31" s="59" t="s">
        <v>75</v>
      </c>
      <c r="B31" s="97"/>
      <c r="D31" s="12"/>
      <c r="E31" s="44">
        <f>+E25*(1-(E26+E30))</f>
        <v>0</v>
      </c>
    </row>
    <row r="32" spans="1:7" x14ac:dyDescent="0.2">
      <c r="A32" s="59" t="s">
        <v>76</v>
      </c>
      <c r="B32" s="97"/>
      <c r="D32" s="12"/>
      <c r="E32" s="47">
        <f>+Tarifas!F47</f>
        <v>0.18340000000000001</v>
      </c>
    </row>
    <row r="33" spans="1:5" ht="17.25" x14ac:dyDescent="0.3">
      <c r="A33" s="1" t="s">
        <v>56</v>
      </c>
      <c r="B33" s="98"/>
      <c r="D33" s="12"/>
      <c r="E33" s="48">
        <f>ROUND(E31*E32,2)</f>
        <v>0</v>
      </c>
    </row>
    <row r="34" spans="1:5" x14ac:dyDescent="0.2">
      <c r="A34" s="59" t="s">
        <v>34</v>
      </c>
      <c r="B34" s="97"/>
      <c r="D34" s="12"/>
      <c r="E34" s="166"/>
    </row>
    <row r="35" spans="1:5" x14ac:dyDescent="0.2">
      <c r="A35" s="1"/>
      <c r="B35" s="1"/>
      <c r="D35" s="2"/>
      <c r="E35" s="6"/>
    </row>
    <row r="36" spans="1:5" ht="14.25" customHeight="1" x14ac:dyDescent="0.2">
      <c r="A36" s="56" t="s">
        <v>23</v>
      </c>
      <c r="B36" s="210" t="s">
        <v>77</v>
      </c>
      <c r="C36" s="210"/>
      <c r="D36" s="210"/>
      <c r="E36" s="210"/>
    </row>
    <row r="37" spans="1:5" ht="13.5" customHeight="1" x14ac:dyDescent="0.2">
      <c r="A37" s="56"/>
      <c r="B37" s="210"/>
      <c r="C37" s="210"/>
      <c r="D37" s="210"/>
      <c r="E37" s="210"/>
    </row>
    <row r="38" spans="1:5" x14ac:dyDescent="0.2">
      <c r="A38" s="56" t="s">
        <v>29</v>
      </c>
      <c r="B38" s="4" t="s">
        <v>78</v>
      </c>
      <c r="D38" s="4"/>
      <c r="E38" s="4"/>
    </row>
    <row r="39" spans="1:5" x14ac:dyDescent="0.2">
      <c r="A39" s="56" t="s">
        <v>31</v>
      </c>
      <c r="B39" s="210" t="s">
        <v>79</v>
      </c>
      <c r="C39" s="210"/>
      <c r="D39" s="210"/>
      <c r="E39" s="210"/>
    </row>
    <row r="40" spans="1:5" ht="12" customHeight="1" x14ac:dyDescent="0.2">
      <c r="A40" s="56"/>
      <c r="B40" s="210"/>
      <c r="C40" s="210"/>
      <c r="D40" s="210"/>
      <c r="E40" s="210"/>
    </row>
    <row r="41" spans="1:5" x14ac:dyDescent="0.2">
      <c r="A41" s="56" t="s">
        <v>72</v>
      </c>
      <c r="B41" s="58" t="s">
        <v>36</v>
      </c>
      <c r="D41" s="4"/>
      <c r="E41" s="4"/>
    </row>
    <row r="42" spans="1:5" ht="13.5" customHeight="1" x14ac:dyDescent="0.2">
      <c r="A42" s="56"/>
      <c r="B42" s="195"/>
      <c r="C42" s="195"/>
      <c r="D42" s="195"/>
      <c r="E42" s="195"/>
    </row>
    <row r="43" spans="1:5" x14ac:dyDescent="0.2">
      <c r="A43" s="58"/>
      <c r="B43" s="195"/>
      <c r="C43" s="195"/>
      <c r="D43" s="195"/>
      <c r="E43" s="195"/>
    </row>
    <row r="44" spans="1:5" x14ac:dyDescent="0.2">
      <c r="A44" s="58"/>
      <c r="B44" s="195"/>
      <c r="C44" s="195"/>
      <c r="D44" s="195"/>
      <c r="E44" s="195"/>
    </row>
    <row r="45" spans="1:5" ht="6.75" customHeight="1" x14ac:dyDescent="0.2">
      <c r="A45" s="4"/>
      <c r="B45" s="195"/>
      <c r="C45" s="195"/>
      <c r="D45" s="195"/>
      <c r="E45" s="195"/>
    </row>
    <row r="46" spans="1:5" x14ac:dyDescent="0.2">
      <c r="A46" s="4"/>
      <c r="B46" s="4"/>
      <c r="D46" s="4"/>
      <c r="E46" s="4"/>
    </row>
    <row r="47" spans="1:5" x14ac:dyDescent="0.2">
      <c r="A47" s="4"/>
      <c r="B47" s="4"/>
      <c r="C47" s="4"/>
      <c r="D47" s="4"/>
      <c r="E47" s="4"/>
    </row>
    <row r="48" spans="1:5" x14ac:dyDescent="0.2">
      <c r="A48" s="8"/>
      <c r="B48" s="10" t="s">
        <v>38</v>
      </c>
    </row>
    <row r="49" spans="1:5" x14ac:dyDescent="0.2">
      <c r="A49" s="11"/>
      <c r="B49" s="10" t="s">
        <v>39</v>
      </c>
    </row>
    <row r="50" spans="1:5" x14ac:dyDescent="0.2">
      <c r="C50" s="3"/>
    </row>
    <row r="51" spans="1:5" x14ac:dyDescent="0.2">
      <c r="A51" t="s">
        <v>48</v>
      </c>
    </row>
    <row r="52" spans="1:5" x14ac:dyDescent="0.2">
      <c r="A52" s="9"/>
      <c r="B52" s="9"/>
      <c r="C52" s="9"/>
      <c r="D52" s="9"/>
      <c r="E52" s="9"/>
    </row>
    <row r="53" spans="1:5" x14ac:dyDescent="0.2">
      <c r="A53" s="9"/>
      <c r="B53" s="9"/>
      <c r="C53" s="9"/>
      <c r="D53" s="9"/>
      <c r="E53" s="9"/>
    </row>
    <row r="54" spans="1:5" x14ac:dyDescent="0.2">
      <c r="A54" s="9"/>
      <c r="B54" s="9"/>
      <c r="C54" s="9"/>
      <c r="D54" s="9"/>
      <c r="E54" s="9"/>
    </row>
    <row r="55" spans="1:5" x14ac:dyDescent="0.2">
      <c r="A55" s="9"/>
      <c r="B55" s="9"/>
      <c r="C55" s="9"/>
      <c r="D55" s="9"/>
      <c r="E55" s="9"/>
    </row>
    <row r="56" spans="1:5" x14ac:dyDescent="0.2">
      <c r="A56" s="9"/>
      <c r="B56" s="9"/>
      <c r="C56" s="9"/>
      <c r="D56" s="9"/>
      <c r="E56" s="9"/>
    </row>
    <row r="57" spans="1:5" x14ac:dyDescent="0.2">
      <c r="A57" s="9"/>
      <c r="B57" s="9"/>
      <c r="C57" s="9"/>
      <c r="D57" s="9"/>
      <c r="E57" s="9"/>
    </row>
    <row r="58" spans="1:5" x14ac:dyDescent="0.2">
      <c r="A58" s="9"/>
      <c r="B58" s="9"/>
      <c r="C58" s="9"/>
      <c r="D58" s="9"/>
      <c r="E58" s="9"/>
    </row>
    <row r="59" spans="1:5" x14ac:dyDescent="0.2">
      <c r="A59" s="9" t="s">
        <v>41</v>
      </c>
      <c r="B59" s="9"/>
      <c r="C59" s="9"/>
      <c r="D59" s="9"/>
      <c r="E59" s="9"/>
    </row>
    <row r="60" spans="1:5" x14ac:dyDescent="0.2">
      <c r="A60" s="9"/>
      <c r="B60" s="9"/>
      <c r="C60" s="9"/>
      <c r="D60" s="9"/>
      <c r="E60" s="9"/>
    </row>
    <row r="61" spans="1:5" x14ac:dyDescent="0.2">
      <c r="A61" s="9"/>
      <c r="B61" s="9"/>
      <c r="C61" s="9"/>
      <c r="D61" s="9"/>
      <c r="E61" s="9"/>
    </row>
    <row r="62" spans="1:5" x14ac:dyDescent="0.2">
      <c r="A62" s="9"/>
      <c r="B62" s="9"/>
      <c r="C62" s="9"/>
      <c r="D62" s="9"/>
      <c r="E62" s="9"/>
    </row>
    <row r="63" spans="1:5" x14ac:dyDescent="0.2">
      <c r="A63" s="9"/>
      <c r="B63" s="9"/>
      <c r="C63" s="9"/>
      <c r="D63" s="9"/>
      <c r="E63" s="9"/>
    </row>
    <row r="64" spans="1:5" x14ac:dyDescent="0.2">
      <c r="A64" s="9"/>
      <c r="B64" s="9"/>
      <c r="C64" s="9"/>
      <c r="D64" s="9"/>
      <c r="E64" s="9"/>
    </row>
  </sheetData>
  <mergeCells count="14">
    <mergeCell ref="A3:E3"/>
    <mergeCell ref="A5:E5"/>
    <mergeCell ref="A7:E7"/>
    <mergeCell ref="A8:E8"/>
    <mergeCell ref="A12:E12"/>
    <mergeCell ref="A10:E10"/>
    <mergeCell ref="B4:E4"/>
    <mergeCell ref="B42:E42"/>
    <mergeCell ref="B43:E45"/>
    <mergeCell ref="B36:E37"/>
    <mergeCell ref="B39:E40"/>
    <mergeCell ref="A13:E13"/>
    <mergeCell ref="A15:B15"/>
    <mergeCell ref="C15:E15"/>
  </mergeCells>
  <dataValidations count="1">
    <dataValidation type="whole" operator="greaterThanOrEqual" showInputMessage="1" showErrorMessage="1" sqref="E21" xr:uid="{79E608AE-3893-4E23-AA20-91A80F268855}">
      <formula1>2017</formula1>
    </dataValidation>
  </dataValidations>
  <printOptions horizontalCentered="1"/>
  <pageMargins left="0.19685039370078741" right="0.19685039370078741" top="0.78740157480314965" bottom="0.39370078740157483" header="0.31496062992125984" footer="0.31496062992125984"/>
  <pageSetup scale="75" orientation="portrait" horizontalDpi="4294967292" verticalDpi="4294967292" r:id="rId1"/>
  <drawing r:id="rId2"/>
  <extLst>
    <ext xmlns:x14="http://schemas.microsoft.com/office/spreadsheetml/2009/9/main" uri="{CCE6A557-97BC-4b89-ADB6-D9C93CAAB3DF}">
      <x14:dataValidations xmlns:xm="http://schemas.microsoft.com/office/excel/2006/main" count="2">
        <x14:dataValidation type="list" showInputMessage="1" showErrorMessage="1" xr:uid="{2616D3D6-79CC-41A7-838F-AC77989BDD40}">
          <x14:formula1>
            <xm:f>Parámetros!$A$2:$A$3</xm:f>
          </x14:formula1>
          <xm:sqref>E20</xm:sqref>
        </x14:dataValidation>
        <x14:dataValidation type="list" showInputMessage="1" showErrorMessage="1" xr:uid="{AB92319A-5DC9-4232-9707-ADD8624F1B86}">
          <x14:formula1>
            <xm:f>Parámetros!$D$2:$D$434</xm:f>
          </x14:formula1>
          <xm:sqref>E16</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H62"/>
  <sheetViews>
    <sheetView zoomScale="120" zoomScaleNormal="120" zoomScalePageLayoutView="150" workbookViewId="0">
      <selection activeCell="A3" sqref="A3:E3"/>
    </sheetView>
  </sheetViews>
  <sheetFormatPr baseColWidth="10" defaultColWidth="10.875" defaultRowHeight="14.25" x14ac:dyDescent="0.2"/>
  <cols>
    <col min="1" max="1" width="3" customWidth="1"/>
    <col min="2" max="2" width="16.125" customWidth="1"/>
    <col min="3" max="3" width="51.625" customWidth="1"/>
    <col min="4" max="4" width="3.875" customWidth="1"/>
    <col min="5" max="5" width="18" customWidth="1"/>
    <col min="6" max="6" width="10.875" customWidth="1"/>
    <col min="8" max="8" width="12.875" customWidth="1"/>
  </cols>
  <sheetData>
    <row r="3" spans="1:8" ht="18" x14ac:dyDescent="0.25">
      <c r="A3" s="198" t="s">
        <v>751</v>
      </c>
      <c r="B3" s="198"/>
      <c r="C3" s="198"/>
      <c r="D3" s="198"/>
      <c r="E3" s="198"/>
      <c r="F3" s="5"/>
      <c r="G3" s="5"/>
      <c r="H3" s="5"/>
    </row>
    <row r="4" spans="1:8" ht="18" x14ac:dyDescent="0.25">
      <c r="A4" s="197" t="s">
        <v>746</v>
      </c>
      <c r="B4" s="197"/>
      <c r="C4" s="197"/>
      <c r="D4" s="197"/>
      <c r="E4" s="197"/>
      <c r="F4" s="5"/>
      <c r="G4" s="5"/>
      <c r="H4" s="5"/>
    </row>
    <row r="5" spans="1:8" ht="18" x14ac:dyDescent="0.25">
      <c r="A5" s="196" t="s">
        <v>750</v>
      </c>
      <c r="B5" s="197"/>
      <c r="C5" s="197"/>
      <c r="D5" s="197"/>
      <c r="E5" s="197"/>
      <c r="F5" s="5"/>
      <c r="G5" s="5"/>
      <c r="H5" s="5"/>
    </row>
    <row r="6" spans="1:8" ht="9" customHeight="1" x14ac:dyDescent="0.2">
      <c r="A6" s="35"/>
      <c r="B6" s="35"/>
      <c r="C6" s="35"/>
      <c r="D6" s="35"/>
      <c r="E6" s="35"/>
    </row>
    <row r="7" spans="1:8" ht="15" customHeight="1" x14ac:dyDescent="0.25">
      <c r="A7" s="197" t="s">
        <v>42</v>
      </c>
      <c r="B7" s="197"/>
      <c r="C7" s="197"/>
      <c r="D7" s="197"/>
      <c r="E7" s="197"/>
      <c r="F7" s="5"/>
      <c r="G7" s="5"/>
      <c r="H7" s="5"/>
    </row>
    <row r="8" spans="1:8" ht="15" customHeight="1" x14ac:dyDescent="0.25">
      <c r="A8" s="197" t="s">
        <v>57</v>
      </c>
      <c r="B8" s="197"/>
      <c r="C8" s="197"/>
      <c r="D8" s="197"/>
      <c r="E8" s="197"/>
      <c r="F8" s="5"/>
      <c r="G8" s="5"/>
      <c r="H8" s="5"/>
    </row>
    <row r="9" spans="1:8" ht="12" customHeight="1" x14ac:dyDescent="0.25">
      <c r="A9" s="156"/>
      <c r="B9" s="156"/>
      <c r="C9" s="156"/>
      <c r="D9" s="156"/>
      <c r="E9" s="156"/>
      <c r="F9" s="5"/>
      <c r="G9" s="5"/>
      <c r="H9" s="5"/>
    </row>
    <row r="10" spans="1:8" ht="18" customHeight="1" x14ac:dyDescent="0.25">
      <c r="A10" s="204" t="s">
        <v>58</v>
      </c>
      <c r="B10" s="204"/>
      <c r="C10" s="204"/>
      <c r="D10" s="204"/>
      <c r="E10" s="204"/>
      <c r="F10" s="5"/>
      <c r="G10" s="5"/>
      <c r="H10" s="5"/>
    </row>
    <row r="11" spans="1:8" ht="9.75" customHeight="1" x14ac:dyDescent="0.2">
      <c r="A11" s="36"/>
      <c r="B11" s="36"/>
      <c r="C11" s="36"/>
      <c r="D11" s="36"/>
      <c r="E11" s="36"/>
    </row>
    <row r="12" spans="1:8" ht="27.75" customHeight="1" x14ac:dyDescent="0.2">
      <c r="A12" s="214" t="s">
        <v>59</v>
      </c>
      <c r="B12" s="214"/>
      <c r="C12" s="214"/>
      <c r="D12" s="214"/>
      <c r="E12" s="214"/>
    </row>
    <row r="13" spans="1:8" ht="15" x14ac:dyDescent="0.2">
      <c r="A13" s="197" t="s">
        <v>80</v>
      </c>
      <c r="B13" s="197"/>
      <c r="C13" s="197"/>
      <c r="D13" s="197"/>
      <c r="E13" s="197"/>
    </row>
    <row r="14" spans="1:8" ht="15" x14ac:dyDescent="0.2">
      <c r="A14" s="156"/>
      <c r="B14" s="156"/>
      <c r="C14" s="156"/>
      <c r="D14" s="156"/>
      <c r="E14" s="156"/>
    </row>
    <row r="15" spans="1:8" x14ac:dyDescent="0.2">
      <c r="A15" s="215" t="s">
        <v>61</v>
      </c>
      <c r="B15" s="216"/>
      <c r="C15" s="201"/>
      <c r="D15" s="202"/>
      <c r="E15" s="203"/>
    </row>
    <row r="16" spans="1:8" x14ac:dyDescent="0.2">
      <c r="A16" s="59" t="s">
        <v>19</v>
      </c>
      <c r="D16" s="7"/>
      <c r="E16" s="40"/>
    </row>
    <row r="17" spans="1:7" x14ac:dyDescent="0.2">
      <c r="A17" s="59" t="s">
        <v>52</v>
      </c>
      <c r="D17" s="7"/>
      <c r="E17" s="41"/>
    </row>
    <row r="18" spans="1:7" x14ac:dyDescent="0.2">
      <c r="A18" s="59" t="s">
        <v>62</v>
      </c>
      <c r="D18" s="7"/>
      <c r="E18" s="40"/>
    </row>
    <row r="19" spans="1:7" x14ac:dyDescent="0.2">
      <c r="A19" s="59" t="s">
        <v>63</v>
      </c>
      <c r="D19" s="7"/>
      <c r="E19" s="40"/>
    </row>
    <row r="20" spans="1:7" x14ac:dyDescent="0.2">
      <c r="A20" s="59" t="s">
        <v>25</v>
      </c>
      <c r="C20" t="s">
        <v>64</v>
      </c>
      <c r="D20" s="7"/>
      <c r="E20" s="41"/>
    </row>
    <row r="21" spans="1:7" x14ac:dyDescent="0.2">
      <c r="A21" s="59"/>
      <c r="C21" t="s">
        <v>65</v>
      </c>
      <c r="D21" s="7"/>
      <c r="E21" s="165"/>
    </row>
    <row r="22" spans="1:7" x14ac:dyDescent="0.2">
      <c r="A22" s="59" t="s">
        <v>81</v>
      </c>
      <c r="D22" s="12" t="s">
        <v>23</v>
      </c>
      <c r="E22" s="42"/>
    </row>
    <row r="23" spans="1:7" x14ac:dyDescent="0.2">
      <c r="A23" s="59" t="s">
        <v>67</v>
      </c>
      <c r="D23" s="12" t="s">
        <v>29</v>
      </c>
      <c r="E23" s="43"/>
    </row>
    <row r="24" spans="1:7" x14ac:dyDescent="0.2">
      <c r="A24" s="60" t="s">
        <v>82</v>
      </c>
      <c r="D24" s="12"/>
      <c r="E24" s="44">
        <f>+E22*E23</f>
        <v>0</v>
      </c>
    </row>
    <row r="25" spans="1:7" x14ac:dyDescent="0.2">
      <c r="A25" s="60" t="s">
        <v>83</v>
      </c>
      <c r="D25" s="12"/>
      <c r="E25" s="44">
        <f>+E22-E24</f>
        <v>0</v>
      </c>
    </row>
    <row r="26" spans="1:7" x14ac:dyDescent="0.2">
      <c r="A26" s="59" t="s">
        <v>84</v>
      </c>
      <c r="D26" s="12" t="s">
        <v>31</v>
      </c>
      <c r="E26" s="45"/>
    </row>
    <row r="27" spans="1:7" x14ac:dyDescent="0.2">
      <c r="A27" s="59" t="s">
        <v>71</v>
      </c>
      <c r="D27" s="12" t="s">
        <v>72</v>
      </c>
      <c r="E27" s="39"/>
    </row>
    <row r="28" spans="1:7" x14ac:dyDescent="0.2">
      <c r="A28" s="59" t="s">
        <v>74</v>
      </c>
      <c r="D28" s="12"/>
      <c r="E28" s="46">
        <f>IF(E27="si",0.05,0)</f>
        <v>0</v>
      </c>
      <c r="G28" s="38"/>
    </row>
    <row r="29" spans="1:7" x14ac:dyDescent="0.2">
      <c r="A29" s="59" t="s">
        <v>85</v>
      </c>
      <c r="D29" s="12"/>
      <c r="E29" s="44">
        <f>+E25*(1-(E26+E28))</f>
        <v>0</v>
      </c>
    </row>
    <row r="30" spans="1:7" ht="15.75" x14ac:dyDescent="0.2">
      <c r="A30" s="59" t="s">
        <v>86</v>
      </c>
      <c r="D30" s="12"/>
      <c r="E30" s="65">
        <f>+Tarifas!F49</f>
        <v>2.1600000000000001E-2</v>
      </c>
    </row>
    <row r="31" spans="1:7" ht="17.25" x14ac:dyDescent="0.3">
      <c r="A31" s="1" t="s">
        <v>56</v>
      </c>
      <c r="B31" s="1"/>
      <c r="D31" s="12"/>
      <c r="E31" s="48">
        <f>ROUND(E29*E30,2)</f>
        <v>0</v>
      </c>
    </row>
    <row r="32" spans="1:7" x14ac:dyDescent="0.2">
      <c r="A32" s="59" t="s">
        <v>34</v>
      </c>
      <c r="D32" s="12"/>
      <c r="E32" s="166"/>
    </row>
    <row r="33" spans="1:5" x14ac:dyDescent="0.2">
      <c r="A33" s="1"/>
      <c r="B33" s="1"/>
      <c r="D33" s="2"/>
      <c r="E33" s="6"/>
    </row>
    <row r="34" spans="1:5" ht="14.25" customHeight="1" x14ac:dyDescent="0.2">
      <c r="A34" s="56" t="s">
        <v>23</v>
      </c>
      <c r="B34" s="210" t="s">
        <v>87</v>
      </c>
      <c r="C34" s="210"/>
      <c r="D34" s="210"/>
      <c r="E34" s="210"/>
    </row>
    <row r="35" spans="1:5" ht="12.75" customHeight="1" x14ac:dyDescent="0.2">
      <c r="A35" s="56"/>
      <c r="B35" s="210"/>
      <c r="C35" s="210"/>
      <c r="D35" s="210"/>
      <c r="E35" s="210"/>
    </row>
    <row r="36" spans="1:5" x14ac:dyDescent="0.2">
      <c r="A36" s="56" t="s">
        <v>29</v>
      </c>
      <c r="B36" s="4" t="s">
        <v>88</v>
      </c>
      <c r="D36" s="4"/>
      <c r="E36" s="4"/>
    </row>
    <row r="37" spans="1:5" x14ac:dyDescent="0.2">
      <c r="A37" s="56" t="s">
        <v>31</v>
      </c>
      <c r="B37" s="210" t="s">
        <v>89</v>
      </c>
      <c r="C37" s="210"/>
      <c r="D37" s="210"/>
      <c r="E37" s="210"/>
    </row>
    <row r="38" spans="1:5" ht="12.75" customHeight="1" x14ac:dyDescent="0.2">
      <c r="A38" s="56"/>
      <c r="B38" s="210"/>
      <c r="C38" s="210"/>
      <c r="D38" s="210"/>
      <c r="E38" s="210"/>
    </row>
    <row r="39" spans="1:5" x14ac:dyDescent="0.2">
      <c r="A39" s="56" t="s">
        <v>72</v>
      </c>
      <c r="B39" s="58" t="s">
        <v>36</v>
      </c>
      <c r="D39" s="4"/>
      <c r="E39" s="4"/>
    </row>
    <row r="40" spans="1:5" ht="10.5" customHeight="1" x14ac:dyDescent="0.2">
      <c r="A40" s="56"/>
      <c r="B40" s="195"/>
      <c r="C40" s="195"/>
      <c r="D40" s="195"/>
      <c r="E40" s="195"/>
    </row>
    <row r="41" spans="1:5" x14ac:dyDescent="0.2">
      <c r="A41" s="4"/>
      <c r="B41" s="195"/>
      <c r="C41" s="195"/>
      <c r="D41" s="195"/>
      <c r="E41" s="195"/>
    </row>
    <row r="42" spans="1:5" x14ac:dyDescent="0.2">
      <c r="A42" s="4"/>
      <c r="B42" s="195"/>
      <c r="C42" s="195"/>
      <c r="D42" s="195"/>
      <c r="E42" s="195"/>
    </row>
    <row r="43" spans="1:5" ht="6" customHeight="1" x14ac:dyDescent="0.2">
      <c r="A43" s="4"/>
      <c r="B43" s="195"/>
      <c r="C43" s="195"/>
      <c r="D43" s="195"/>
      <c r="E43" s="195"/>
    </row>
    <row r="44" spans="1:5" x14ac:dyDescent="0.2">
      <c r="A44" s="4"/>
      <c r="B44" s="4"/>
      <c r="D44" s="4"/>
      <c r="E44" s="4"/>
    </row>
    <row r="45" spans="1:5" x14ac:dyDescent="0.2">
      <c r="A45" s="4"/>
      <c r="B45" s="4"/>
      <c r="C45" s="4"/>
      <c r="D45" s="4"/>
      <c r="E45" s="4"/>
    </row>
    <row r="46" spans="1:5" x14ac:dyDescent="0.2">
      <c r="A46" s="8"/>
      <c r="B46" s="10" t="s">
        <v>38</v>
      </c>
    </row>
    <row r="47" spans="1:5" x14ac:dyDescent="0.2">
      <c r="A47" s="11"/>
      <c r="B47" s="10" t="s">
        <v>39</v>
      </c>
    </row>
    <row r="48" spans="1:5" x14ac:dyDescent="0.2">
      <c r="C48" s="3"/>
    </row>
    <row r="49" spans="1:5" x14ac:dyDescent="0.2">
      <c r="A49" t="s">
        <v>48</v>
      </c>
    </row>
    <row r="50" spans="1:5" x14ac:dyDescent="0.2">
      <c r="A50" s="9"/>
      <c r="B50" s="9"/>
      <c r="C50" s="9"/>
      <c r="D50" s="9"/>
      <c r="E50" s="9"/>
    </row>
    <row r="51" spans="1:5" x14ac:dyDescent="0.2">
      <c r="A51" s="9"/>
      <c r="B51" s="9"/>
      <c r="C51" s="9"/>
      <c r="D51" s="9"/>
      <c r="E51" s="9"/>
    </row>
    <row r="52" spans="1:5" x14ac:dyDescent="0.2">
      <c r="A52" s="9"/>
      <c r="B52" s="9"/>
      <c r="C52" s="9"/>
      <c r="D52" s="9"/>
      <c r="E52" s="9"/>
    </row>
    <row r="53" spans="1:5" x14ac:dyDescent="0.2">
      <c r="A53" s="9"/>
      <c r="B53" s="9"/>
      <c r="C53" s="9"/>
      <c r="D53" s="9"/>
      <c r="E53" s="9"/>
    </row>
    <row r="54" spans="1:5" x14ac:dyDescent="0.2">
      <c r="A54" s="9"/>
      <c r="B54" s="9"/>
      <c r="C54" s="9"/>
      <c r="D54" s="9"/>
      <c r="E54" s="9"/>
    </row>
    <row r="55" spans="1:5" x14ac:dyDescent="0.2">
      <c r="A55" s="9"/>
      <c r="B55" s="9"/>
      <c r="C55" s="9"/>
      <c r="D55" s="9"/>
      <c r="E55" s="9"/>
    </row>
    <row r="56" spans="1:5" x14ac:dyDescent="0.2">
      <c r="A56" s="9"/>
      <c r="B56" s="9"/>
      <c r="C56" s="9"/>
      <c r="D56" s="9"/>
      <c r="E56" s="9"/>
    </row>
    <row r="57" spans="1:5" x14ac:dyDescent="0.2">
      <c r="A57" s="9" t="s">
        <v>41</v>
      </c>
      <c r="B57" s="9"/>
      <c r="C57" s="9"/>
      <c r="D57" s="9"/>
      <c r="E57" s="9"/>
    </row>
    <row r="58" spans="1:5" x14ac:dyDescent="0.2">
      <c r="A58" s="9"/>
      <c r="B58" s="9"/>
      <c r="C58" s="9"/>
      <c r="D58" s="9"/>
      <c r="E58" s="9"/>
    </row>
    <row r="59" spans="1:5" x14ac:dyDescent="0.2">
      <c r="A59" s="9"/>
      <c r="B59" s="9"/>
      <c r="C59" s="9"/>
      <c r="D59" s="9"/>
      <c r="E59" s="9"/>
    </row>
    <row r="60" spans="1:5" x14ac:dyDescent="0.2">
      <c r="A60" s="9"/>
      <c r="B60" s="9"/>
      <c r="C60" s="9"/>
      <c r="D60" s="9"/>
      <c r="E60" s="9"/>
    </row>
    <row r="61" spans="1:5" x14ac:dyDescent="0.2">
      <c r="A61" s="9"/>
      <c r="B61" s="9"/>
      <c r="C61" s="9"/>
      <c r="D61" s="9"/>
      <c r="E61" s="9"/>
    </row>
    <row r="62" spans="1:5" x14ac:dyDescent="0.2">
      <c r="A62" s="9"/>
      <c r="B62" s="9"/>
      <c r="C62" s="9"/>
      <c r="D62" s="9"/>
      <c r="E62" s="9"/>
    </row>
  </sheetData>
  <mergeCells count="14">
    <mergeCell ref="A12:E12"/>
    <mergeCell ref="A4:E4"/>
    <mergeCell ref="A3:E3"/>
    <mergeCell ref="A5:E5"/>
    <mergeCell ref="A7:E7"/>
    <mergeCell ref="A8:E8"/>
    <mergeCell ref="A10:E10"/>
    <mergeCell ref="B34:E35"/>
    <mergeCell ref="B40:E40"/>
    <mergeCell ref="B41:E43"/>
    <mergeCell ref="B37:E38"/>
    <mergeCell ref="A13:E13"/>
    <mergeCell ref="A15:B15"/>
    <mergeCell ref="C15:E15"/>
  </mergeCells>
  <dataValidations count="1">
    <dataValidation type="whole" operator="greaterThanOrEqual" showInputMessage="1" showErrorMessage="1" sqref="E21" xr:uid="{7EBEE554-0299-4B8A-8850-23AA3FD7702D}">
      <formula1>2017</formula1>
    </dataValidation>
  </dataValidations>
  <printOptions horizontalCentered="1"/>
  <pageMargins left="0.19685039370078741" right="0.19685039370078741" top="0.78740157480314965" bottom="0.39370078740157483" header="0.31496062992125984" footer="0.31496062992125984"/>
  <pageSetup scale="77" orientation="portrait" horizontalDpi="200" verticalDpi="200" r:id="rId1"/>
  <drawing r:id="rId2"/>
  <extLst>
    <ext xmlns:x14="http://schemas.microsoft.com/office/spreadsheetml/2009/9/main" uri="{CCE6A557-97BC-4b89-ADB6-D9C93CAAB3DF}">
      <x14:dataValidations xmlns:xm="http://schemas.microsoft.com/office/excel/2006/main" count="2">
        <x14:dataValidation type="list" showInputMessage="1" showErrorMessage="1" xr:uid="{9A737274-FDA6-4A5D-91A3-78323296A463}">
          <x14:formula1>
            <xm:f>Parámetros!$A$2:$A$3</xm:f>
          </x14:formula1>
          <xm:sqref>E20</xm:sqref>
        </x14:dataValidation>
        <x14:dataValidation type="list" showInputMessage="1" showErrorMessage="1" xr:uid="{8B7D909A-4288-4CB6-A623-B5963FD730CC}">
          <x14:formula1>
            <xm:f>Parámetros!$D$2:$D$434</xm:f>
          </x14:formula1>
          <xm:sqref>E16</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3:H49"/>
  <sheetViews>
    <sheetView zoomScale="120" zoomScaleNormal="120" zoomScalePageLayoutView="150" workbookViewId="0">
      <selection activeCell="A3" sqref="A3:E3"/>
    </sheetView>
  </sheetViews>
  <sheetFormatPr baseColWidth="10" defaultColWidth="11" defaultRowHeight="14.25" x14ac:dyDescent="0.2"/>
  <cols>
    <col min="1" max="1" width="4" customWidth="1"/>
    <col min="2" max="2" width="15.375" customWidth="1"/>
    <col min="3" max="3" width="49.625" customWidth="1"/>
    <col min="4" max="4" width="4.5" customWidth="1"/>
    <col min="5" max="5" width="17.625" customWidth="1"/>
    <col min="6" max="6" width="10.875" customWidth="1"/>
    <col min="8" max="8" width="12.875" customWidth="1"/>
  </cols>
  <sheetData>
    <row r="3" spans="1:8" ht="18" x14ac:dyDescent="0.25">
      <c r="A3" s="198" t="s">
        <v>751</v>
      </c>
      <c r="B3" s="198"/>
      <c r="C3" s="198"/>
      <c r="D3" s="198"/>
      <c r="E3" s="198"/>
      <c r="F3" s="5"/>
      <c r="G3" s="5"/>
      <c r="H3" s="5"/>
    </row>
    <row r="4" spans="1:8" ht="18" x14ac:dyDescent="0.25">
      <c r="A4" s="197" t="s">
        <v>7</v>
      </c>
      <c r="B4" s="197"/>
      <c r="C4" s="197"/>
      <c r="D4" s="197"/>
      <c r="E4" s="197"/>
      <c r="F4" s="5"/>
      <c r="G4" s="5"/>
      <c r="H4" s="5"/>
    </row>
    <row r="5" spans="1:8" ht="18" x14ac:dyDescent="0.25">
      <c r="A5" s="196" t="s">
        <v>750</v>
      </c>
      <c r="B5" s="197"/>
      <c r="C5" s="197"/>
      <c r="D5" s="197"/>
      <c r="E5" s="197"/>
      <c r="F5" s="5"/>
      <c r="G5" s="5"/>
      <c r="H5" s="5"/>
    </row>
    <row r="6" spans="1:8" ht="9" customHeight="1" x14ac:dyDescent="0.2">
      <c r="A6" s="35"/>
      <c r="B6" s="35"/>
      <c r="C6" s="35"/>
      <c r="D6" s="35"/>
      <c r="E6" s="35"/>
    </row>
    <row r="7" spans="1:8" ht="18" x14ac:dyDescent="0.25">
      <c r="A7" s="197" t="s">
        <v>90</v>
      </c>
      <c r="B7" s="197"/>
      <c r="C7" s="197"/>
      <c r="D7" s="197"/>
      <c r="E7" s="197"/>
      <c r="F7" s="5"/>
      <c r="G7" s="5"/>
      <c r="H7" s="5"/>
    </row>
    <row r="8" spans="1:8" ht="18" x14ac:dyDescent="0.25">
      <c r="A8" s="197" t="s">
        <v>57</v>
      </c>
      <c r="B8" s="197"/>
      <c r="C8" s="197"/>
      <c r="D8" s="197"/>
      <c r="E8" s="197"/>
      <c r="F8" s="5"/>
      <c r="G8" s="5"/>
      <c r="H8" s="5"/>
    </row>
    <row r="9" spans="1:8" ht="12" customHeight="1" x14ac:dyDescent="0.25">
      <c r="A9" s="156"/>
      <c r="B9" s="156"/>
      <c r="C9" s="156"/>
      <c r="D9" s="156"/>
      <c r="E9" s="156"/>
      <c r="F9" s="5"/>
      <c r="G9" s="5"/>
      <c r="H9" s="5"/>
    </row>
    <row r="10" spans="1:8" ht="18" x14ac:dyDescent="0.25">
      <c r="A10" s="204" t="s">
        <v>91</v>
      </c>
      <c r="B10" s="204"/>
      <c r="C10" s="204"/>
      <c r="D10" s="204"/>
      <c r="E10" s="204"/>
      <c r="F10" s="5"/>
      <c r="G10" s="5"/>
      <c r="H10" s="5"/>
    </row>
    <row r="11" spans="1:8" x14ac:dyDescent="0.2">
      <c r="A11" s="219"/>
      <c r="B11" s="219"/>
      <c r="C11" s="219"/>
      <c r="D11" s="219"/>
      <c r="E11" s="219"/>
    </row>
    <row r="12" spans="1:8" ht="7.5" customHeight="1" x14ac:dyDescent="0.2">
      <c r="A12" s="156"/>
      <c r="B12" s="156"/>
      <c r="C12" s="156"/>
      <c r="D12" s="156"/>
      <c r="E12" s="156"/>
    </row>
    <row r="13" spans="1:8" ht="15" x14ac:dyDescent="0.2">
      <c r="A13" s="204" t="s">
        <v>92</v>
      </c>
      <c r="B13" s="204"/>
      <c r="C13" s="204"/>
      <c r="D13" s="204"/>
      <c r="E13" s="204"/>
    </row>
    <row r="14" spans="1:8" ht="15" x14ac:dyDescent="0.2">
      <c r="A14" s="156"/>
      <c r="B14" s="156"/>
      <c r="C14" s="156"/>
      <c r="D14" s="156"/>
      <c r="E14" s="156"/>
    </row>
    <row r="15" spans="1:8" x14ac:dyDescent="0.2">
      <c r="A15" s="220" t="s">
        <v>50</v>
      </c>
      <c r="B15" s="221"/>
      <c r="C15" s="202"/>
      <c r="D15" s="202"/>
      <c r="E15" s="203"/>
    </row>
    <row r="16" spans="1:8" x14ac:dyDescent="0.2">
      <c r="A16" s="59" t="s">
        <v>19</v>
      </c>
      <c r="B16" s="59"/>
      <c r="C16" s="59"/>
      <c r="D16" s="7"/>
      <c r="E16" s="40"/>
    </row>
    <row r="17" spans="1:5" x14ac:dyDescent="0.2">
      <c r="A17" s="59" t="s">
        <v>21</v>
      </c>
      <c r="B17" s="59"/>
      <c r="C17" s="59"/>
      <c r="D17" s="7"/>
      <c r="E17" s="41"/>
    </row>
    <row r="18" spans="1:5" x14ac:dyDescent="0.2">
      <c r="A18" s="59" t="s">
        <v>24</v>
      </c>
      <c r="B18" s="59"/>
      <c r="C18" s="59"/>
      <c r="D18" s="12"/>
      <c r="E18" s="41">
        <f>+'SUBSUELO NO 3'!E18</f>
        <v>0</v>
      </c>
    </row>
    <row r="19" spans="1:5" x14ac:dyDescent="0.2">
      <c r="A19" s="59" t="s">
        <v>25</v>
      </c>
      <c r="B19" s="59"/>
      <c r="C19" s="59" t="s">
        <v>27</v>
      </c>
      <c r="D19" s="12"/>
      <c r="E19" s="41">
        <f>+'SUBSUELO NO 3'!E19</f>
        <v>0</v>
      </c>
    </row>
    <row r="20" spans="1:5" x14ac:dyDescent="0.2">
      <c r="A20" s="59"/>
      <c r="B20" s="59"/>
      <c r="C20" s="59" t="s">
        <v>27</v>
      </c>
      <c r="D20" s="12"/>
      <c r="E20" s="41">
        <f>+'SUBSUELO NO 3'!E20</f>
        <v>0</v>
      </c>
    </row>
    <row r="21" spans="1:5" ht="17.25" x14ac:dyDescent="0.2">
      <c r="A21" s="59" t="s">
        <v>94</v>
      </c>
      <c r="B21" s="59"/>
      <c r="C21" s="59"/>
      <c r="D21" s="12" t="s">
        <v>23</v>
      </c>
      <c r="E21" s="96">
        <f>+'SUBSUELO NO 3'!E25</f>
        <v>0</v>
      </c>
    </row>
    <row r="22" spans="1:5" ht="29.25" customHeight="1" x14ac:dyDescent="0.2">
      <c r="A22" s="217" t="s">
        <v>95</v>
      </c>
      <c r="B22" s="217"/>
      <c r="C22" s="218"/>
      <c r="D22" s="12"/>
      <c r="E22" s="48">
        <f>IF(ROUND(E21*0.25,2)&gt;Tarifas!F54,Tarifas!F54,ROUND(E21*0.25,2))</f>
        <v>0</v>
      </c>
    </row>
    <row r="23" spans="1:5" x14ac:dyDescent="0.2">
      <c r="A23" s="59" t="s">
        <v>34</v>
      </c>
      <c r="B23" s="59"/>
      <c r="C23" s="59"/>
      <c r="D23" s="12"/>
      <c r="E23" s="174"/>
    </row>
    <row r="24" spans="1:5" x14ac:dyDescent="0.2">
      <c r="A24" s="1"/>
      <c r="B24" s="1"/>
      <c r="D24" s="2"/>
      <c r="E24" s="6"/>
    </row>
    <row r="25" spans="1:5" x14ac:dyDescent="0.2">
      <c r="A25" s="56" t="s">
        <v>23</v>
      </c>
      <c r="B25" s="210" t="s">
        <v>96</v>
      </c>
      <c r="C25" s="210"/>
      <c r="D25" s="210"/>
      <c r="E25" s="210"/>
    </row>
    <row r="26" spans="1:5" ht="12" customHeight="1" x14ac:dyDescent="0.2">
      <c r="A26" s="56"/>
      <c r="B26" s="210"/>
      <c r="C26" s="210"/>
      <c r="D26" s="210"/>
      <c r="E26" s="210"/>
    </row>
    <row r="27" spans="1:5" ht="10.5" customHeight="1" x14ac:dyDescent="0.2">
      <c r="A27" s="56"/>
      <c r="B27" s="195"/>
      <c r="C27" s="195"/>
      <c r="D27" s="195"/>
      <c r="E27" s="195"/>
    </row>
    <row r="28" spans="1:5" x14ac:dyDescent="0.2">
      <c r="A28" s="57"/>
      <c r="B28" s="195"/>
      <c r="C28" s="195"/>
      <c r="D28" s="195"/>
      <c r="E28" s="195"/>
    </row>
    <row r="29" spans="1:5" x14ac:dyDescent="0.2">
      <c r="A29" s="21"/>
      <c r="B29" s="195"/>
      <c r="C29" s="195"/>
      <c r="D29" s="195"/>
      <c r="E29" s="195"/>
    </row>
    <row r="30" spans="1:5" ht="5.25" customHeight="1" x14ac:dyDescent="0.2">
      <c r="A30" s="21"/>
      <c r="B30" s="195"/>
      <c r="C30" s="195"/>
      <c r="D30" s="195"/>
      <c r="E30" s="195"/>
    </row>
    <row r="31" spans="1:5" x14ac:dyDescent="0.2">
      <c r="A31" s="4"/>
      <c r="B31" s="4"/>
      <c r="D31" s="4"/>
      <c r="E31" s="4"/>
    </row>
    <row r="32" spans="1:5" x14ac:dyDescent="0.2">
      <c r="A32" s="8"/>
      <c r="B32" s="10" t="s">
        <v>38</v>
      </c>
    </row>
    <row r="33" spans="1:5" x14ac:dyDescent="0.2">
      <c r="A33" s="11"/>
      <c r="B33" s="10" t="s">
        <v>39</v>
      </c>
    </row>
    <row r="34" spans="1:5" x14ac:dyDescent="0.2">
      <c r="C34" s="10"/>
    </row>
    <row r="35" spans="1:5" x14ac:dyDescent="0.2">
      <c r="C35" s="3"/>
    </row>
    <row r="36" spans="1:5" x14ac:dyDescent="0.2">
      <c r="A36" t="s">
        <v>48</v>
      </c>
    </row>
    <row r="37" spans="1:5" x14ac:dyDescent="0.2">
      <c r="A37" s="9"/>
      <c r="B37" s="9"/>
      <c r="C37" s="9"/>
      <c r="D37" s="9"/>
      <c r="E37" s="9"/>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4" spans="1:5" x14ac:dyDescent="0.2">
      <c r="A44" s="9" t="s">
        <v>41</v>
      </c>
      <c r="B44" s="9"/>
      <c r="C44" s="9"/>
      <c r="D44" s="9"/>
      <c r="E44" s="9"/>
    </row>
    <row r="45" spans="1:5" x14ac:dyDescent="0.2">
      <c r="A45" s="9"/>
      <c r="B45" s="9"/>
      <c r="C45" s="9"/>
      <c r="D45" s="9"/>
      <c r="E45" s="9"/>
    </row>
    <row r="46" spans="1:5" x14ac:dyDescent="0.2">
      <c r="A46" s="9"/>
      <c r="B46" s="9"/>
      <c r="C46" s="9"/>
      <c r="D46" s="9"/>
      <c r="E46" s="9"/>
    </row>
    <row r="47" spans="1:5" x14ac:dyDescent="0.2">
      <c r="A47" s="9"/>
      <c r="B47" s="9"/>
      <c r="C47" s="9"/>
      <c r="D47" s="9"/>
      <c r="E47" s="9"/>
    </row>
    <row r="48" spans="1:5" x14ac:dyDescent="0.2">
      <c r="A48" s="9"/>
      <c r="B48" s="9"/>
      <c r="C48" s="9"/>
      <c r="D48" s="9"/>
      <c r="E48" s="9"/>
    </row>
    <row r="49" spans="1:5" x14ac:dyDescent="0.2">
      <c r="A49" s="9"/>
      <c r="B49" s="9"/>
      <c r="C49" s="9"/>
      <c r="D49" s="9"/>
      <c r="E49" s="9"/>
    </row>
  </sheetData>
  <mergeCells count="13">
    <mergeCell ref="B25:E26"/>
    <mergeCell ref="B27:E27"/>
    <mergeCell ref="B28:E30"/>
    <mergeCell ref="A22:C22"/>
    <mergeCell ref="A3:E3"/>
    <mergeCell ref="A5:E5"/>
    <mergeCell ref="A7:E7"/>
    <mergeCell ref="A8:E8"/>
    <mergeCell ref="A10:E11"/>
    <mergeCell ref="A13:E13"/>
    <mergeCell ref="A15:B15"/>
    <mergeCell ref="C15:E15"/>
    <mergeCell ref="A4:E4"/>
  </mergeCells>
  <printOptions horizontalCentered="1"/>
  <pageMargins left="0.19685039370078741" right="0.19685039370078741" top="0.78740157480314965" bottom="0.39370078740157483" header="0.31496062992125984" footer="0.31496062992125984"/>
  <pageSetup scale="95" orientation="portrait"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showInputMessage="1" showErrorMessage="1" xr:uid="{79D3F014-2780-4ADF-8018-BADC00764192}">
          <x14:formula1>
            <xm:f>Parámetros!$D$2:$D$434</xm:f>
          </x14:formula1>
          <xm:sqref>E16</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H51"/>
  <sheetViews>
    <sheetView zoomScale="120" zoomScaleNormal="120" zoomScalePageLayoutView="150" workbookViewId="0">
      <selection activeCell="A3" sqref="A3:E3"/>
    </sheetView>
  </sheetViews>
  <sheetFormatPr baseColWidth="10" defaultColWidth="11" defaultRowHeight="14.25" x14ac:dyDescent="0.2"/>
  <cols>
    <col min="1" max="1" width="4" customWidth="1"/>
    <col min="2" max="2" width="15.125" customWidth="1"/>
    <col min="3" max="3" width="49.5" customWidth="1"/>
    <col min="4" max="4" width="3.5" customWidth="1"/>
    <col min="5" max="5" width="17.625" customWidth="1"/>
    <col min="6" max="6" width="10.875" customWidth="1"/>
    <col min="8" max="8" width="12.875" customWidth="1"/>
  </cols>
  <sheetData>
    <row r="3" spans="1:8" ht="18" x14ac:dyDescent="0.25">
      <c r="A3" s="198" t="s">
        <v>751</v>
      </c>
      <c r="B3" s="198"/>
      <c r="C3" s="198"/>
      <c r="D3" s="198"/>
      <c r="E3" s="198"/>
      <c r="F3" s="5"/>
      <c r="G3" s="5"/>
      <c r="H3" s="5"/>
    </row>
    <row r="4" spans="1:8" ht="18" x14ac:dyDescent="0.25">
      <c r="A4" s="197" t="s">
        <v>8</v>
      </c>
      <c r="B4" s="197"/>
      <c r="C4" s="197"/>
      <c r="D4" s="197"/>
      <c r="E4" s="197"/>
      <c r="F4" s="5"/>
      <c r="G4" s="5"/>
      <c r="H4" s="5"/>
    </row>
    <row r="5" spans="1:8" ht="18" x14ac:dyDescent="0.25">
      <c r="A5" s="196" t="s">
        <v>750</v>
      </c>
      <c r="B5" s="197"/>
      <c r="C5" s="197"/>
      <c r="D5" s="197"/>
      <c r="E5" s="197"/>
      <c r="F5" s="5"/>
      <c r="G5" s="5"/>
      <c r="H5" s="5"/>
    </row>
    <row r="6" spans="1:8" ht="9" customHeight="1" x14ac:dyDescent="0.2">
      <c r="A6" s="35"/>
      <c r="B6" s="35"/>
      <c r="C6" s="35"/>
      <c r="D6" s="35"/>
      <c r="E6" s="35"/>
    </row>
    <row r="7" spans="1:8" ht="15" customHeight="1" x14ac:dyDescent="0.25">
      <c r="A7" s="197" t="s">
        <v>97</v>
      </c>
      <c r="B7" s="197"/>
      <c r="C7" s="197"/>
      <c r="D7" s="197"/>
      <c r="E7" s="197"/>
      <c r="F7" s="55"/>
      <c r="G7" s="5"/>
      <c r="H7" s="5"/>
    </row>
    <row r="8" spans="1:8" ht="15" customHeight="1" x14ac:dyDescent="0.25">
      <c r="A8" s="197" t="s">
        <v>57</v>
      </c>
      <c r="B8" s="197"/>
      <c r="C8" s="197"/>
      <c r="D8" s="197"/>
      <c r="E8" s="197"/>
      <c r="F8" s="5"/>
      <c r="G8" s="5"/>
      <c r="H8" s="5"/>
    </row>
    <row r="9" spans="1:8" ht="12" customHeight="1" x14ac:dyDescent="0.25">
      <c r="A9" s="156"/>
      <c r="B9" s="156"/>
      <c r="C9" s="156"/>
      <c r="D9" s="156"/>
      <c r="E9" s="156"/>
      <c r="F9" s="5"/>
      <c r="G9" s="5"/>
      <c r="H9" s="5"/>
    </row>
    <row r="10" spans="1:8" ht="18" customHeight="1" x14ac:dyDescent="0.25">
      <c r="A10" s="204" t="s">
        <v>98</v>
      </c>
      <c r="B10" s="204"/>
      <c r="C10" s="204"/>
      <c r="D10" s="204"/>
      <c r="E10" s="204"/>
      <c r="F10" s="5"/>
      <c r="G10" s="5"/>
      <c r="H10" s="5"/>
    </row>
    <row r="11" spans="1:8" ht="15" customHeight="1" x14ac:dyDescent="0.2">
      <c r="A11" s="219"/>
      <c r="B11" s="219"/>
      <c r="C11" s="219"/>
      <c r="D11" s="219"/>
      <c r="E11" s="219"/>
    </row>
    <row r="12" spans="1:8" ht="15" customHeight="1" x14ac:dyDescent="0.2">
      <c r="A12" s="158"/>
      <c r="B12" s="158"/>
      <c r="C12" s="158"/>
      <c r="D12" s="158"/>
      <c r="E12" s="158"/>
    </row>
    <row r="13" spans="1:8" ht="25.5" customHeight="1" x14ac:dyDescent="0.2">
      <c r="A13" s="214" t="s">
        <v>59</v>
      </c>
      <c r="B13" s="214"/>
      <c r="C13" s="214"/>
      <c r="D13" s="214"/>
      <c r="E13" s="214"/>
      <c r="F13" s="37"/>
    </row>
    <row r="14" spans="1:8" ht="15" customHeight="1" x14ac:dyDescent="0.2">
      <c r="A14" s="197" t="s">
        <v>99</v>
      </c>
      <c r="B14" s="197"/>
      <c r="C14" s="197"/>
      <c r="D14" s="197"/>
      <c r="E14" s="197"/>
      <c r="F14" s="37"/>
    </row>
    <row r="15" spans="1:8" ht="15" x14ac:dyDescent="0.2">
      <c r="A15" s="156"/>
      <c r="B15" s="156"/>
      <c r="C15" s="156"/>
      <c r="D15" s="156"/>
      <c r="E15" s="156"/>
    </row>
    <row r="16" spans="1:8" x14ac:dyDescent="0.2">
      <c r="A16" s="220" t="s">
        <v>100</v>
      </c>
      <c r="B16" s="221"/>
      <c r="C16" s="201"/>
      <c r="D16" s="202"/>
      <c r="E16" s="203"/>
    </row>
    <row r="17" spans="1:5" x14ac:dyDescent="0.2">
      <c r="A17" s="59" t="s">
        <v>19</v>
      </c>
      <c r="B17" s="59"/>
      <c r="C17" s="59"/>
      <c r="D17" s="12"/>
      <c r="E17" s="40"/>
    </row>
    <row r="18" spans="1:5" x14ac:dyDescent="0.2">
      <c r="A18" s="59" t="s">
        <v>52</v>
      </c>
      <c r="B18" s="59"/>
      <c r="C18" s="59"/>
      <c r="D18" s="12"/>
      <c r="E18" s="41"/>
    </row>
    <row r="19" spans="1:5" x14ac:dyDescent="0.2">
      <c r="A19" s="59" t="s">
        <v>62</v>
      </c>
      <c r="B19" s="59"/>
      <c r="C19" s="59"/>
      <c r="D19" s="12"/>
      <c r="E19" s="40"/>
    </row>
    <row r="20" spans="1:5" x14ac:dyDescent="0.2">
      <c r="A20" s="59" t="s">
        <v>63</v>
      </c>
      <c r="B20" s="59"/>
      <c r="C20" s="59"/>
      <c r="D20" s="12"/>
      <c r="E20" s="40"/>
    </row>
    <row r="21" spans="1:5" x14ac:dyDescent="0.2">
      <c r="A21" s="59" t="s">
        <v>25</v>
      </c>
      <c r="B21" s="59"/>
      <c r="C21" s="59" t="s">
        <v>64</v>
      </c>
      <c r="D21" s="12"/>
      <c r="E21" s="41"/>
    </row>
    <row r="22" spans="1:5" x14ac:dyDescent="0.2">
      <c r="A22" s="59"/>
      <c r="B22" s="59"/>
      <c r="C22" s="59" t="s">
        <v>65</v>
      </c>
      <c r="D22" s="12"/>
      <c r="E22" s="165"/>
    </row>
    <row r="23" spans="1:5" ht="15" customHeight="1" x14ac:dyDescent="0.2">
      <c r="A23" s="59" t="s">
        <v>101</v>
      </c>
      <c r="B23" s="59"/>
      <c r="C23" s="59"/>
      <c r="D23" s="12" t="s">
        <v>23</v>
      </c>
      <c r="E23" s="49"/>
    </row>
    <row r="24" spans="1:5" ht="28.5" customHeight="1" x14ac:dyDescent="0.2">
      <c r="A24" s="217" t="s">
        <v>102</v>
      </c>
      <c r="B24" s="217"/>
      <c r="C24" s="218"/>
      <c r="D24" s="12"/>
      <c r="E24" s="48">
        <f>IF(ROUND(E23*0.1,2)&gt;Tarifas!F54,Tarifas!F54,ROUND(E23*0.1,2))</f>
        <v>0</v>
      </c>
    </row>
    <row r="25" spans="1:5" x14ac:dyDescent="0.2">
      <c r="A25" s="59" t="s">
        <v>34</v>
      </c>
      <c r="B25" s="59"/>
      <c r="C25" s="59"/>
      <c r="D25" s="12"/>
      <c r="E25" s="166"/>
    </row>
    <row r="26" spans="1:5" x14ac:dyDescent="0.2">
      <c r="A26" s="61"/>
      <c r="B26" s="61"/>
      <c r="C26" s="59"/>
      <c r="D26" s="63"/>
      <c r="E26" s="64"/>
    </row>
    <row r="27" spans="1:5" x14ac:dyDescent="0.2">
      <c r="A27" s="56" t="s">
        <v>23</v>
      </c>
      <c r="B27" s="210" t="s">
        <v>103</v>
      </c>
      <c r="C27" s="210"/>
      <c r="D27" s="210"/>
      <c r="E27" s="210"/>
    </row>
    <row r="28" spans="1:5" x14ac:dyDescent="0.2">
      <c r="A28" s="56"/>
      <c r="B28" s="210"/>
      <c r="C28" s="210"/>
      <c r="D28" s="210"/>
      <c r="E28" s="210"/>
    </row>
    <row r="29" spans="1:5" ht="12" customHeight="1" x14ac:dyDescent="0.2">
      <c r="A29" s="56"/>
      <c r="B29" s="195"/>
      <c r="C29" s="195"/>
      <c r="D29" s="195"/>
      <c r="E29" s="195"/>
    </row>
    <row r="30" spans="1:5" x14ac:dyDescent="0.2">
      <c r="A30" s="57"/>
      <c r="B30" s="164"/>
      <c r="C30" s="164"/>
      <c r="D30" s="164"/>
      <c r="E30" s="164"/>
    </row>
    <row r="31" spans="1:5" x14ac:dyDescent="0.2">
      <c r="A31" s="21"/>
      <c r="B31" s="164"/>
      <c r="C31" s="164"/>
      <c r="D31" s="164"/>
      <c r="E31" s="164"/>
    </row>
    <row r="32" spans="1:5" ht="6.75" customHeight="1" x14ac:dyDescent="0.2">
      <c r="A32" s="21"/>
      <c r="B32" s="164"/>
      <c r="C32" s="164"/>
      <c r="D32" s="164"/>
      <c r="E32" s="164"/>
    </row>
    <row r="33" spans="1:5" x14ac:dyDescent="0.2">
      <c r="A33" s="58"/>
      <c r="B33" s="58"/>
      <c r="C33" s="59"/>
      <c r="D33" s="58"/>
    </row>
    <row r="34" spans="1:5" x14ac:dyDescent="0.2">
      <c r="A34" s="8"/>
      <c r="B34" s="10" t="s">
        <v>38</v>
      </c>
      <c r="D34" s="58"/>
    </row>
    <row r="35" spans="1:5" x14ac:dyDescent="0.2">
      <c r="A35" s="11"/>
      <c r="B35" s="10" t="s">
        <v>39</v>
      </c>
      <c r="D35" s="58"/>
    </row>
    <row r="36" spans="1:5" x14ac:dyDescent="0.2">
      <c r="B36" s="10"/>
      <c r="D36" s="58"/>
    </row>
    <row r="37" spans="1:5" x14ac:dyDescent="0.2">
      <c r="A37" s="58"/>
      <c r="B37" s="58"/>
      <c r="C37" s="59"/>
      <c r="D37" s="58"/>
      <c r="E37" s="58"/>
    </row>
    <row r="38" spans="1:5" x14ac:dyDescent="0.2">
      <c r="A38" t="s">
        <v>48</v>
      </c>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4" spans="1:5" x14ac:dyDescent="0.2">
      <c r="A44" s="9"/>
      <c r="B44" s="9"/>
      <c r="C44" s="9"/>
      <c r="D44" s="9"/>
      <c r="E44" s="9"/>
    </row>
    <row r="45" spans="1:5" x14ac:dyDescent="0.2">
      <c r="A45" s="9"/>
      <c r="B45" s="9"/>
      <c r="C45" s="9"/>
      <c r="D45" s="9"/>
      <c r="E45" s="9"/>
    </row>
    <row r="46" spans="1:5" x14ac:dyDescent="0.2">
      <c r="A46" s="9" t="s">
        <v>41</v>
      </c>
      <c r="B46" s="9"/>
      <c r="C46" s="9"/>
      <c r="D46" s="9"/>
      <c r="E46" s="9"/>
    </row>
    <row r="47" spans="1:5" x14ac:dyDescent="0.2">
      <c r="A47" s="9"/>
      <c r="B47" s="9"/>
      <c r="C47" s="9"/>
      <c r="D47" s="9"/>
      <c r="E47" s="9"/>
    </row>
    <row r="48" spans="1:5" x14ac:dyDescent="0.2">
      <c r="A48" s="9"/>
      <c r="B48" s="9"/>
      <c r="C48" s="9"/>
      <c r="D48" s="9"/>
      <c r="E48" s="9"/>
    </row>
    <row r="49" spans="1:5" x14ac:dyDescent="0.2">
      <c r="A49" s="9"/>
      <c r="B49" s="9"/>
      <c r="C49" s="9"/>
      <c r="D49" s="9"/>
      <c r="E49" s="9"/>
    </row>
    <row r="50" spans="1:5" x14ac:dyDescent="0.2">
      <c r="A50" s="9"/>
      <c r="B50" s="9"/>
      <c r="C50" s="9"/>
      <c r="D50" s="9"/>
      <c r="E50" s="9"/>
    </row>
    <row r="51" spans="1:5" x14ac:dyDescent="0.2">
      <c r="A51" s="9"/>
      <c r="B51" s="9"/>
      <c r="C51" s="9"/>
      <c r="D51" s="9"/>
      <c r="E51" s="9"/>
    </row>
  </sheetData>
  <mergeCells count="13">
    <mergeCell ref="B27:E28"/>
    <mergeCell ref="B29:E29"/>
    <mergeCell ref="A24:C24"/>
    <mergeCell ref="A3:E3"/>
    <mergeCell ref="A5:E5"/>
    <mergeCell ref="A7:E7"/>
    <mergeCell ref="A8:E8"/>
    <mergeCell ref="A10:E11"/>
    <mergeCell ref="A13:E13"/>
    <mergeCell ref="A16:B16"/>
    <mergeCell ref="C16:E16"/>
    <mergeCell ref="A14:E14"/>
    <mergeCell ref="A4:E4"/>
  </mergeCells>
  <dataValidations count="1">
    <dataValidation type="whole" operator="greaterThanOrEqual" showInputMessage="1" showErrorMessage="1" sqref="E22" xr:uid="{AB2626A5-AB16-43BA-A32D-AF7E4798E4DE}">
      <formula1>2017</formula1>
    </dataValidation>
  </dataValidations>
  <printOptions horizontalCentered="1"/>
  <pageMargins left="0.19685039370078741" right="0.19685039370078741" top="0.78740157480314965" bottom="0.39370078740157483" header="0.31496062992125984" footer="0.31496062992125984"/>
  <pageSetup scale="91" orientation="portrait" horizontalDpi="200" verticalDpi="200" r:id="rId1"/>
  <drawing r:id="rId2"/>
  <extLst>
    <ext xmlns:x14="http://schemas.microsoft.com/office/spreadsheetml/2009/9/main" uri="{CCE6A557-97BC-4b89-ADB6-D9C93CAAB3DF}">
      <x14:dataValidations xmlns:xm="http://schemas.microsoft.com/office/excel/2006/main" count="2">
        <x14:dataValidation type="list" showInputMessage="1" showErrorMessage="1" xr:uid="{6D63C865-9838-46CE-8611-3CBB511ACA6D}">
          <x14:formula1>
            <xm:f>Parámetros!$A$2:$A$3</xm:f>
          </x14:formula1>
          <xm:sqref>E21</xm:sqref>
        </x14:dataValidation>
        <x14:dataValidation type="list" showInputMessage="1" showErrorMessage="1" xr:uid="{E110D15B-72FA-4E33-99A5-F5F498A45549}">
          <x14:formula1>
            <xm:f>Parámetros!$D$2:$D$434</xm:f>
          </x14:formula1>
          <xm:sqref>E17</xm:sqref>
        </x14:dataValidation>
      </x14:dataValidations>
    </ex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8934EF9BB55EB47BE7BBC68FA0ADBAD" ma:contentTypeVersion="8" ma:contentTypeDescription="Crear nuevo documento." ma:contentTypeScope="" ma:versionID="eb2ae467875ffc33a650c636c8e97df2">
  <xsd:schema xmlns:xsd="http://www.w3.org/2001/XMLSchema" xmlns:xs="http://www.w3.org/2001/XMLSchema" xmlns:p="http://schemas.microsoft.com/office/2006/metadata/properties" xmlns:ns2="4314386f-bc14-4277-859f-54ca81014b84" xmlns:ns3="a3e778e0-8908-4a7c-b961-ff25c31461d1" targetNamespace="http://schemas.microsoft.com/office/2006/metadata/properties" ma:root="true" ma:fieldsID="1c18a231f6161a57087d61735068d91f" ns2:_="" ns3:_="">
    <xsd:import namespace="4314386f-bc14-4277-859f-54ca81014b84"/>
    <xsd:import namespace="a3e778e0-8908-4a7c-b961-ff25c31461d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4386f-bc14-4277-859f-54ca81014b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e778e0-8908-4a7c-b961-ff25c31461d1"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a3e778e0-8908-4a7c-b961-ff25c31461d1">
      <UserInfo>
        <DisplayName>Arbey Avendano Castrillon</DisplayName>
        <AccountId>20</AccountId>
        <AccountType/>
      </UserInfo>
      <UserInfo>
        <DisplayName>Maria Fernanda Escobar Silva</DisplayName>
        <AccountId>24</AccountId>
        <AccountType/>
      </UserInfo>
      <UserInfo>
        <DisplayName>Hernando Rodriguez Torres</DisplayName>
        <AccountId>12</AccountId>
        <AccountType/>
      </UserInfo>
      <UserInfo>
        <DisplayName>John Fernando Escobar Martinez</DisplayName>
        <AccountId>25</AccountId>
        <AccountType/>
      </UserInfo>
    </SharedWithUsers>
  </documentManagement>
</p:properties>
</file>

<file path=customXml/itemProps1.xml><?xml version="1.0" encoding="utf-8"?>
<ds:datastoreItem xmlns:ds="http://schemas.openxmlformats.org/officeDocument/2006/customXml" ds:itemID="{DA88AA37-2833-4FC7-AB0F-A8CC15E43770}">
  <ds:schemaRefs>
    <ds:schemaRef ds:uri="http://schemas.microsoft.com/sharepoint/v3/contenttype/forms"/>
  </ds:schemaRefs>
</ds:datastoreItem>
</file>

<file path=customXml/itemProps2.xml><?xml version="1.0" encoding="utf-8"?>
<ds:datastoreItem xmlns:ds="http://schemas.openxmlformats.org/officeDocument/2006/customXml" ds:itemID="{BB00824E-2A43-4BBD-AC7F-A8310D615F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4386f-bc14-4277-859f-54ca81014b84"/>
    <ds:schemaRef ds:uri="a3e778e0-8908-4a7c-b961-ff25c31461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C0562-6110-4340-8B3E-280A30FC1ED1}">
  <ds:schemaRefs>
    <ds:schemaRef ds:uri="4314386f-bc14-4277-859f-54ca81014b84"/>
    <ds:schemaRef ds:uri="http://schemas.microsoft.com/office/infopath/2007/PartnerControls"/>
    <ds:schemaRef ds:uri="http://www.w3.org/XML/1998/namespace"/>
    <ds:schemaRef ds:uri="http://purl.org/dc/dcmitype/"/>
    <ds:schemaRef ds:uri="http://purl.org/dc/terms/"/>
    <ds:schemaRef ds:uri="http://schemas.microsoft.com/office/2006/metadata/properties"/>
    <ds:schemaRef ds:uri="http://schemas.microsoft.com/office/2006/documentManagement/types"/>
    <ds:schemaRef ds:uri="http://schemas.openxmlformats.org/package/2006/metadata/core-properties"/>
    <ds:schemaRef ds:uri="a3e778e0-8908-4a7c-b961-ff25c31461d1"/>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9</vt:i4>
      </vt:variant>
    </vt:vector>
  </HeadingPairs>
  <TitlesOfParts>
    <vt:vector size="26" baseType="lpstr">
      <vt:lpstr>Indice</vt:lpstr>
      <vt:lpstr>SUBSUELO NO 1</vt:lpstr>
      <vt:lpstr>SUBSUELO NO 2</vt:lpstr>
      <vt:lpstr>SUBSUELO NO 3</vt:lpstr>
      <vt:lpstr>SUBSUELO NO 4</vt:lpstr>
      <vt:lpstr>SUBSUELO NO 5</vt:lpstr>
      <vt:lpstr>SUBSUELO NO 6</vt:lpstr>
      <vt:lpstr>APORTES NO 1</vt:lpstr>
      <vt:lpstr>APORTES NO 2</vt:lpstr>
      <vt:lpstr>PARTICIPACION NO 1</vt:lpstr>
      <vt:lpstr>PARTICIPACION NO 2</vt:lpstr>
      <vt:lpstr>PRECIOS ALTOS NO 1</vt:lpstr>
      <vt:lpstr>PRECIOS ALTOS NO 2</vt:lpstr>
      <vt:lpstr>PRECIOS ALTOS NO 3</vt:lpstr>
      <vt:lpstr>Recibo de pago</vt:lpstr>
      <vt:lpstr>Tarifas</vt:lpstr>
      <vt:lpstr>Parámetros</vt:lpstr>
      <vt:lpstr>'PARTICIPACION NO 1'!Área_de_impresión</vt:lpstr>
      <vt:lpstr>'PARTICIPACION NO 2'!Área_de_impresión</vt:lpstr>
      <vt:lpstr>'SUBSUELO NO 3'!Área_de_impresión</vt:lpstr>
      <vt:lpstr>'SUBSUELO NO 4'!Área_de_impresión</vt:lpstr>
      <vt:lpstr>Tarifas!Área_de_impresión</vt:lpstr>
      <vt:lpstr>'PARTICIPACION NO 1'!Títulos_a_imprimir</vt:lpstr>
      <vt:lpstr>'PARTICIPACION NO 2'!Títulos_a_imprimir</vt:lpstr>
      <vt:lpstr>'PRECIOS ALTOS NO 1'!Títulos_a_imprimir</vt:lpstr>
      <vt:lpstr>'PRECIOS ALTOS NO 2'!Títulos_a_imprimir</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Formatos 2021 - 2022 Resolución 279 de 2021</dc:title>
  <dc:subject/>
  <dc:creator>Saturia Esguerra</dc:creator>
  <cp:keywords/>
  <dc:description/>
  <cp:lastModifiedBy>Diana Paola Forero Martinez</cp:lastModifiedBy>
  <cp:revision/>
  <dcterms:created xsi:type="dcterms:W3CDTF">2016-02-26T18:03:00Z</dcterms:created>
  <dcterms:modified xsi:type="dcterms:W3CDTF">2026-06-01T12:37:58Z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0x01010008934EF9BB55EB47BE7BBC68FA0ADBAD</vt:lpwstr>
  </property>
</Properties>
</file>