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chmydocs.anh.gov.co\sperfiles\patricia.marin\Desktop\ANH2025\PLAN DE ACCIÓN 2025\Reporte seguimiento diciembre 2025\"/>
    </mc:Choice>
  </mc:AlternateContent>
  <xr:revisionPtr revIDLastSave="0" documentId="13_ncr:1_{3BF395C2-4F84-4B21-8453-B11AB473099F}" xr6:coauthVersionLast="47" xr6:coauthVersionMax="47" xr10:uidLastSave="{00000000-0000-0000-0000-000000000000}"/>
  <bookViews>
    <workbookView xWindow="-120" yWindow="-120" windowWidth="29040" windowHeight="15720" xr2:uid="{545041D5-C0E3-4605-93E9-BFBD1046C083}"/>
  </bookViews>
  <sheets>
    <sheet name="Hoja1" sheetId="1" r:id="rId1"/>
  </sheets>
  <definedNames>
    <definedName name="_xlnm._FilterDatabase" localSheetId="0" hidden="1">Hoja1!$A$3:$AR$75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72" i="1" l="1"/>
  <c r="AR73" i="1"/>
  <c r="AN71" i="1"/>
  <c r="AR71" i="1" s="1"/>
  <c r="AR70" i="1"/>
  <c r="AR69" i="1"/>
  <c r="AR68" i="1"/>
  <c r="AR25" i="1" l="1"/>
  <c r="AP66" i="1" l="1"/>
  <c r="AR47" i="1" l="1"/>
  <c r="AR41" i="1"/>
  <c r="AR40" i="1"/>
  <c r="AR39" i="1"/>
  <c r="AR56" i="1"/>
  <c r="AR62" i="1"/>
  <c r="AR67" i="1"/>
  <c r="AR66" i="1"/>
  <c r="AR65" i="1"/>
  <c r="AR59" i="1"/>
  <c r="AR57" i="1"/>
  <c r="AR55" i="1"/>
  <c r="AR54" i="1"/>
  <c r="AR53" i="1"/>
  <c r="AR52" i="1"/>
  <c r="AR51" i="1"/>
  <c r="AR50" i="1"/>
  <c r="AR49" i="1"/>
  <c r="AR48" i="1"/>
  <c r="AR46" i="1"/>
  <c r="AR44" i="1"/>
  <c r="AR26" i="1"/>
  <c r="AR38" i="1"/>
  <c r="AR37" i="1"/>
  <c r="AR36" i="1"/>
  <c r="AR34" i="1"/>
  <c r="AR33" i="1"/>
  <c r="AR32" i="1"/>
  <c r="AR31" i="1"/>
  <c r="AR30" i="1"/>
  <c r="AR29" i="1"/>
  <c r="AR28" i="1"/>
  <c r="AR27" i="1"/>
  <c r="AR17" i="1"/>
  <c r="AR15" i="1"/>
  <c r="AR16" i="1"/>
  <c r="AR14" i="1"/>
  <c r="AR12" i="1"/>
  <c r="AR13" i="1"/>
  <c r="AR11" i="1"/>
  <c r="AR8" i="1"/>
  <c r="AR7" i="1"/>
  <c r="AR4" i="1"/>
  <c r="AR61" i="1"/>
  <c r="AN60" i="1"/>
  <c r="AR60" i="1" s="1"/>
  <c r="AN58" i="1"/>
  <c r="AR58" i="1" s="1"/>
  <c r="AN45" i="1"/>
  <c r="AR45" i="1" s="1"/>
  <c r="AR43" i="1"/>
  <c r="AO42" i="1"/>
  <c r="AR42" i="1"/>
  <c r="AN35" i="1"/>
  <c r="AR35" i="1" s="1"/>
  <c r="AR24" i="1"/>
  <c r="AR23" i="1"/>
  <c r="AR22" i="1"/>
  <c r="AR21" i="1"/>
  <c r="AR20" i="1"/>
  <c r="AR74" i="1"/>
  <c r="AR64" i="1"/>
  <c r="AR18" i="1"/>
  <c r="AR9" i="1"/>
  <c r="AR6" i="1"/>
  <c r="AN5" i="1"/>
  <c r="AR5" i="1" s="1"/>
  <c r="AH54" i="1" l="1"/>
  <c r="AP5" i="1"/>
  <c r="AB19" i="1"/>
  <c r="AR19" i="1" s="1"/>
  <c r="AB10" i="1"/>
  <c r="AR10" i="1" s="1"/>
  <c r="AQ5" i="1"/>
  <c r="AR63" i="1"/>
  <c r="AR75" i="1" l="1"/>
</calcChain>
</file>

<file path=xl/sharedStrings.xml><?xml version="1.0" encoding="utf-8"?>
<sst xmlns="http://schemas.openxmlformats.org/spreadsheetml/2006/main" count="1680" uniqueCount="839">
  <si>
    <t>SEGUIMIENTO</t>
  </si>
  <si>
    <t>ID</t>
  </si>
  <si>
    <t xml:space="preserve">Vicepresidencia/ Oficina Asesora </t>
  </si>
  <si>
    <t>Gerencia / Grupo</t>
  </si>
  <si>
    <t>Fuente Presupuestal</t>
  </si>
  <si>
    <t>Proyecto de Inversión DNP</t>
  </si>
  <si>
    <t>Presupuesto programado $ 
(distribución debe coincidir con programación pptal por dependencia o producto del proyecto de inversión)</t>
  </si>
  <si>
    <t>Nombre indicador (estratégico, indicador producto del proyecto de inversión, o indiador de la actividad de gestión)</t>
  </si>
  <si>
    <t>Fórmula del Indicador</t>
  </si>
  <si>
    <t>Unidad de Medida</t>
  </si>
  <si>
    <t>Frecuencia o periodicidad de Seguimiento</t>
  </si>
  <si>
    <t>Meta Anual</t>
  </si>
  <si>
    <t>Fuente primaria de información y evidencia (medio que soporta y permite comprobar el avance registrado y la ubicacion del mismo: base de datos, servidor, url, carpeta compartida, otro.)</t>
  </si>
  <si>
    <t>Persona responsable de proveer datos</t>
  </si>
  <si>
    <t>Persona de contacto con Grupo de Planeación</t>
  </si>
  <si>
    <t>Correo electrónico ANH 
persona de contacto</t>
  </si>
  <si>
    <t>Descripción del Avance o Justificación del Incumplimiento</t>
  </si>
  <si>
    <t>VICEPRESIDENCIA ADMINISTRATIVA Y FINANCIERA</t>
  </si>
  <si>
    <t>FINANCIERO</t>
  </si>
  <si>
    <t>Indicador Plan de Acción Institucional</t>
  </si>
  <si>
    <t>Gastos de funcionamiento</t>
  </si>
  <si>
    <t>No Aplica</t>
  </si>
  <si>
    <t>Declaraciones presentadas oportunamente</t>
  </si>
  <si>
    <t>Se presenta las Declaraciones DIAN, ICA, Retención ICA, Declaración Ministerio de Educación y Declaración de Ministerio del Interior. Se debe tener en cuenta que V1 y V5 incluye ReteICA e ICA; V2 y V6 incluye Retefuente, IVA e Ingresos y Patrimonio e Información Éxogena DIAN.</t>
  </si>
  <si>
    <t>V1: Declaraciones ICA presentadas
V2: Declaraciones DIAN presentadas
V3: Declaraciones MinEducación presentadas
V4: Declaraciones MinInterior presentadas
V5: Declaraciones Información exógena DIAN
V6: Declaraciones ICA del año
V7: Declaraciones DIAN del año
V8: Declaraciones MinEducación del año
V9: Declaraciones MinInterior del año
V10: Declaraciones Información exógena DIAN del año
(V1+V2+V3+V4+V5)/(V6+V7+V8+V9+V10)*100</t>
  </si>
  <si>
    <t>Porcentaje</t>
  </si>
  <si>
    <t>Mensual</t>
  </si>
  <si>
    <t xml:space="preserve">Ligia Rubiela Gomez
</t>
  </si>
  <si>
    <t>ligia.rubiela@anh.gov.co</t>
  </si>
  <si>
    <t>Se han realizado  y presentado oportunamente las diferentes declaraciones tributarias a nivel Nacional y Distrital. Al igual que la informacion exógea Nacional (DIAN)</t>
  </si>
  <si>
    <t>No se evidencia incumplimiento, ya que que se han realizado  y presentado oportunamente las diferentes declaraciones tributarias a a nivel Nacional y Distrital. Al igual que la informacion exógea Nacional (DIAN)</t>
  </si>
  <si>
    <t>No se evidencia incumplimiento, ya que que se han realizado  y presentado oportunamente las diferentes declaraciones tributarias a a nivel Nacional y Distrital.</t>
  </si>
  <si>
    <t>Sistema General de Regalías</t>
  </si>
  <si>
    <t>Excedentes financieros girados a la nación</t>
  </si>
  <si>
    <t>Excedentes financieros transferidos a la nación</t>
  </si>
  <si>
    <t>Sumatoria de los saldos trasladados correspondientes a excedentes financieros durante el año.</t>
  </si>
  <si>
    <t>Millones de pesos</t>
  </si>
  <si>
    <t>Anual</t>
  </si>
  <si>
    <t>Diana Rojas Rubio</t>
  </si>
  <si>
    <t>diana.rojas@anh.gov.co</t>
  </si>
  <si>
    <t>Se hace traslado de excedentes de acuerdo a  CONPES 4139 del 01 agosto 2024</t>
  </si>
  <si>
    <t>Se hace traslado de excedentes de acuerdo a  CONPES 4150 del 30 de mayo de 2025
https://anhcol-my.sharepoint.com/:f:/g/personal/diana_rojas_anh_gov_co/Eu8mkk7Z_YxIhsBlkhJ3Yz8B-do78Y3BViCEoKMakaaEug?e=F26tXf</t>
  </si>
  <si>
    <t>-</t>
  </si>
  <si>
    <t>N.A. SE DIO CUMPLIMIENTO 100% (feb-agosto)</t>
  </si>
  <si>
    <t>N.A. SE DIO CUMPLIMIENTO 100% (feb -agos)</t>
  </si>
  <si>
    <t>PARTICIPACIÓN CIUDADANA</t>
  </si>
  <si>
    <t>Documento publicado para el análisis de la satisfacción de usuarios ANH</t>
  </si>
  <si>
    <t>​El indicador mide la información consolidada de las encuestas aplicadas a los usuarios y la evaluación de la atención prestada por la ANH a sus usuarios en el Informe Encuesta de Satisfacción al Usuario ANH y publicación de Informes de atención PQRSD</t>
  </si>
  <si>
    <t>V1 = Informe de encuesta de satisfacción de usuarios ANH publicado en página web institucional con la periocidad definida</t>
  </si>
  <si>
    <t>Unidad</t>
  </si>
  <si>
    <t>Carolina Hernández Ordoñez</t>
  </si>
  <si>
    <t>carolina.hernandez@anh.gov.co</t>
  </si>
  <si>
    <t>Se ha llevado a cabo el envío mensual de encuestas de satisfacción a través del correo institucional. Estas encuestas han sido dirigidas a los ciudadanos que han tenido contacto con la entidad, con el propósito de evaluar su percepción sobre los servicios ofrecidos. Esta gestión ha permitido recopilar información valiosa para el análisis y mejora continua de la atención brindada.</t>
  </si>
  <si>
    <t>En cumplimiento de lo establecido en los planes de acción institucional, se continúa con el envío mensual del formulario de encuesta de satisfacción a los diferentes grupos de valor que interactúan con la entidad a través de los canales de Peticiones, Quejas, Reclamos, Sugerencias y Denuncias (PQRSD). Los datos recolectados se almacenan de manera organizada en el espacio de OneDrive del Grupo de Participación Ciudadana, facilitando su trazabilidad, análisis y consulta.
De acuerdo con la periodicidad definida (semestral), el primer informe consolidado será presentado en el mes de agosto. Este documento incluirá los principales hallazgos, indicadores de satisfacción reportados y recomendaciones estratégicas para fortalecer la atención y el relacionamiento con la ciudadanía</t>
  </si>
  <si>
    <t xml:space="preserve">En cumplimiento con el plan de acción, el informe de satisfación frente a los servicios ofrecidos por la entidad ya se encuentra publicado y puede ser evidenciado a tráves del siguiente enlace: https://www.anh.gov.co/documents/32416/Informe_de_medici%C3%B3n_y_percepci%C3%B3n_ciudadana_2025.pdf </t>
  </si>
  <si>
    <t>ADMINISTRATIVO</t>
  </si>
  <si>
    <t>Plan de Mejoramiento de Archivo implementado</t>
  </si>
  <si>
    <t>En respuesta a los hallazgos reportados por el AGN por la visita técnica de archivo a la ANH vigencia 2024, se formula el PMA el cual se aprueba en el primer semestre del año 2025 con el fin de subsanar los hallazgos y dar cumplimiento a la normatividad de archivo vigente, en un periodo de tres años con 72 tareas programadas.</t>
  </si>
  <si>
    <t>(número de tareas implementadas / número de tareas aprobadas en el plan de mejoramiento en el periodo)*100</t>
  </si>
  <si>
    <t>Trimestral</t>
  </si>
  <si>
    <t>Cinddy Lorena Bastidas Robayo</t>
  </si>
  <si>
    <t>Jorge Edisson Sanabria</t>
  </si>
  <si>
    <t>jorge.sanabria@anh.gov.co</t>
  </si>
  <si>
    <t>A la fecha, las acciones adelantadas se limitan exclusivamente a la elaboración del Plan de Mejoramiento Archivístico dirigido al Archivo General de la Nación (AGN) y a la solicitud de una propuesta económica para la prestación de los servicios mencionados.
El área responsable mantiene el compromiso institucional para avanzar en el cumplimiento de estas obligaciones, y se encuentra gestionando los recursos necesarios para dar continuidad a las actividades proyectadas conforme a los lineamientos técnicos y normativos aplicables.</t>
  </si>
  <si>
    <t>Elaboración del Plan de Mejoramiento Archivístico dirigido al Archivo General de la Nación (AGN) y a la solicitud de una propuesta económica para la prestación de los servicios mencionados.</t>
  </si>
  <si>
    <t>Se adelantó el proceso de contratación conforme a los lineamientos internos de la ANH, dentro del cual se realizó el sondeo de mercado y el análisis respectivo para la suscripción del contrato, con el fin de dar cumplimiento a las actividades previstas en el Plan de Mejoramiento Archivístico (PMA), presentado ante el Archivo General de la Nación (AGN) y la Procuraduría General de la Nación.</t>
  </si>
  <si>
    <t xml:space="preserve">Se dió inicio al contrato interadministrativo 604 de 2025 con CORPODESARROLLO, cuyo objeto es "Contratar el servicio para el fortalecimiento en la Administración y Gestión de la Información en cuanto a custodia, consultas y prestamos de la información, Levantamiento de Inventario documental y elaboración de los instrumentos archivísticos del acervo documental de la ANH." para avanzar en el PMA institucional. </t>
  </si>
  <si>
    <t>Este reporte es trimestral, en el mes de diciembre se subirá la información pertinente</t>
  </si>
  <si>
    <t xml:space="preserve">Para el segundo semestre de 2025 se iniciò el desarrollo del PMA presentado ante procuraduria y el AGN, Adelantando la actualizaciòn y elaboraciòn de instrumentos archivisticos SIC - PINAR - polìtica de Gestiòn documental; levatamiento de inventarios del acervo documental de la entidad y levantamiento de informaciòn para la actualizaciòn de las TRD. Se traslada el acervo documental de la entidad de manera centralizada a la bodega del contratista el cual antes del traslado se valida el cumplimiento de los lineamientos del AGN referente a la preservaciòn y custodia del acervo documental. </t>
  </si>
  <si>
    <t>Servicios adquiridos para el apoyo a los procesos liderados por el GIT Administrativo</t>
  </si>
  <si>
    <t>Consiste en las acciones que se tomen para la contratación de prestaciones de servicios requeridos por la Agencia liderados por el GIT Administrativo y Financiero</t>
  </si>
  <si>
    <t>(No. de Contratos suscritos / No. de contratos a suscribir según PAA) * 100</t>
  </si>
  <si>
    <t>Semestral</t>
  </si>
  <si>
    <t>En el mes de enero, las áreas de Planeación, Presupuesto y Financiera de la ANH realizaron ajustes presupuestales, razón por la cual no se llevó a cabo ningún proceso contractual por parte del GIT Administrativo.</t>
  </si>
  <si>
    <t>En el mes de febrero, el GIT Administrativo dio inicio al proceso de estructuración de estudios técnicos para apoyar la gestión interna de la entidad. Como resultado de esta gestión, se formalizó un contrato con un proveedor especializado, cuyo objeto fue la contratación</t>
  </si>
  <si>
    <t>En el mes de marzo, el GIT Administrativo concretó la formalización de dos procesos contractuales y continuó con la estructuración de estudios técnicos orientados a satisfacer otras necesidades administrativas de la ANH.</t>
  </si>
  <si>
    <t>En el mes de abril, se suscribieron tres contratos como parte de la gestión del GIT Administrativo, en atención a los requerimientos de infraestructura y servicios de la ANH. Asimismo, el GIT continuó con la estructuración de estudios técnicos, en concordancia con sus funciones dentro de la entidad.</t>
  </si>
  <si>
    <t>En el mes de mayo, el GIT Administrativo materializó la firma de dos procesos contractuales y continuó con la estructuración de estudios técnicos orientados a satisfacer otras necesidades relacionadas con la planta física y la flota vehicular de la ANH.</t>
  </si>
  <si>
    <t>En el mes de junio, el GIT Administrativo materializó la firma de dos procesos contractuales y continuó con la estructuración de estudios técnicos orientados a satisfacer otras necesidades relacionadas con la planta física y la flota vehicular de la ANH.</t>
  </si>
  <si>
    <t>Durante julio y agosto de la presente vigencia, el GIT Administrativo adelantó la contratación de bienes y servicios previstos en el Plan Anual de Adquisiciones, con el propósito de atender de manera eficiente y oportuna las necesidades institucionales de la ANH.</t>
  </si>
  <si>
    <t>El reporte es semestral por tal razón la información se aportará en el mes de Diciembre</t>
  </si>
  <si>
    <t>En el segundo semestre de 2025 de acuerdo con el PAA aprobado se celebraron los contratos: de actualización del sistema de gestión documental por un valor de 4,017,649,202 con Corpodesarrollo; contrato 576 2025 con motorysa por $20.000.000, comercial Rino contrato 574 2025 por $4,920,000, el de UT Ecolimpieza OC478479 por $142,662,417.</t>
  </si>
  <si>
    <t>Ejecución de los gastos de funcionamiento para la Agencia</t>
  </si>
  <si>
    <t>Mide el nivel de ejecución de los gastos de funcionamiento para la Agencia a partir del Total Presupuesto de Gastos de Funcionamiento Ejecutado / Total Apropiación de Gasto de Funcionamiento. % de ejecución equivalente &lt;= el 50% de apropiación anual</t>
  </si>
  <si>
    <t>(Valor Obligado Acumulado Gastos de Funcionamiento - Valor Obligado Excedentes Financieros)/ (Apropiación vigentes Gastos de Funcionamiento - Valor Apropiado Excedentes Financieros)</t>
  </si>
  <si>
    <t xml:space="preserve"> A MAYO la ANH, ha comprometido un total del 58,95% del total de la apropiacion inicial que es de 3,064,210,361,082</t>
  </si>
  <si>
    <t xml:space="preserve"> A JUNIO la ANH, ha comprometido un total del 71,69% del total de la apropiacion inicial que es de 3,064,210,361,082</t>
  </si>
  <si>
    <t>Para el mes Agosto de la presente vigencia la ANH, ha comprometido un total del 65.30 % del total de la apropiación inicial que es de 3,064,210,361,082</t>
  </si>
  <si>
    <t>Para el mes noviembre de la presente vigencia la ANH, ha comprometido un total del 66.33% del total de la apropiación inicial que es de 3,064,210,361,082</t>
  </si>
  <si>
    <t>Al mes de diciembre se ha ejecutado en total el 99,04% de los recursos  apropiados para funcionamiento (3.055.206.777.188,00)</t>
  </si>
  <si>
    <t>CONTROL INTERNO DISCIPLINARIO</t>
  </si>
  <si>
    <t>Procesos disciplinarios gestionados durante el periodo</t>
  </si>
  <si>
    <t xml:space="preserve">Se evalua si el total de las decisiones son tramitadas (evaluadas) por el área durante la vigencia. </t>
  </si>
  <si>
    <t>(# de quejas y denuncias recibidas/# procesos tramitados)*100</t>
  </si>
  <si>
    <t>semestral</t>
  </si>
  <si>
    <t>Expedientes en control doc, sujetos a reserva durante su trámite y base de datos de registro de procesos disciplinarios</t>
  </si>
  <si>
    <t xml:space="preserve">Libia Magali Duque Bravo
</t>
  </si>
  <si>
    <t>Magali Duque</t>
  </si>
  <si>
    <t>libia.duque@anh.gov.co</t>
  </si>
  <si>
    <t>Se trata de la meta alcanzada en el periodo no es acumulativo. Corresponde a la totalidad de las actuaciones adelantadas en el periodo que asciende a 17 actuaciones las cuales recibieron trámite en el mismo periodo</t>
  </si>
  <si>
    <t>PLANEACIÓN</t>
  </si>
  <si>
    <t>Ejecución presupuestal de los proyectos de inversión (obligaciones)</t>
  </si>
  <si>
    <t>Muestra el porcentaje de avance en la ejecución de los recursos presupuestales en obligaciones asociados a los recursos asignados en los proyectos en la respectiva vigencia.</t>
  </si>
  <si>
    <t xml:space="preserve">(Recursos presupuestales de inversión ejecutados en obligaciones/ Presupuesto de inversión apropiado  en la vigencia)*100 </t>
  </si>
  <si>
    <t>Reportes Sistema SIIF de Min. Hacienda</t>
  </si>
  <si>
    <t>Patricia Marin Ruiz</t>
  </si>
  <si>
    <t>patricia.marin@anh.gov.co</t>
  </si>
  <si>
    <t>Le ejecución presupuestal en inversión en compromisos fue de 1% en el mes de enero de 2025. No se presentó ejecución en obligaciones.</t>
  </si>
  <si>
    <t>Le ejecución presupuestal en inversión en compromisos fue de 2% en el mes de Febrero de 2025. La ejecución en obligaciones fue de 0,1%.</t>
  </si>
  <si>
    <t>Le ejecución presupuestal en inversión en compromisos fue de 2,2% en el mes de Marzo de 2025. La ejecución en obligaciones fue de 0,4%.</t>
  </si>
  <si>
    <t>Le ejecución presupuestal en inversión en obligaciones fue de 0,5% en el mes de Abril de 2025 ($2061 millones obligados de $385.890 apropiados)</t>
  </si>
  <si>
    <t>Le ejecución presupuestal en inversión en obligaciones fue de 0,8% en el mes de Mayo de 2025 ($ 2.974 millones obligados de $385.890 apropiados)</t>
  </si>
  <si>
    <t>Le ejecución presupuestal en inversión en obligaciones fue de 1% en el mes de junio de 2025 ($3.679 millones obligados de $385.890 apropiados)</t>
  </si>
  <si>
    <t>Le ejecución presupuestal en inversión en obligaciones fue de 7% en el mes de julio de 2025 ($26.687 millones obligados de $385.890 apropiados)</t>
  </si>
  <si>
    <t>La ejecución presupuestal en inversión en obligaciones fue de 7,15% en el mes de Agosto de 2025 ($27.609 millones obligados de $385.890 apropiados)</t>
  </si>
  <si>
    <t>La ejecución presupuestal en inversión en obligaciones fue de 11% en el mes de septiembre de 2025 ($42.057 millones obligados de $385.890 apropiados)</t>
  </si>
  <si>
    <t>La ejecución presupuestal en inversión en obligaciones fue de 16,4% en el mes de octubre de 2025 ($63.103 millones obligados de $385.890 apropiados)</t>
  </si>
  <si>
    <t>La ejecución presupuestal en inversión en obligaciones fue de 22,2% en el mes de noviembre de 2025 ($85.779 millones obligados de $385.890 apropiados)</t>
  </si>
  <si>
    <t>Caracterizaciones de procesos actualizadas y aprobadas</t>
  </si>
  <si>
    <t>El indicador mide el avance en la revisión y actualización de las caracterizaciones de los 20 procesos que actualemente conforman el Sistema Integral de Gestión y Control de la entidad. Es un indicador acumulado.</t>
  </si>
  <si>
    <t>Caracterizaciones actualizadas/Numero de procesos que conforman el sistema de Gestión.</t>
  </si>
  <si>
    <t>Aplicativo SIGECO - Modulo de Documentos</t>
  </si>
  <si>
    <t xml:space="preserve">Laura Caterin Sierra Guerrero
</t>
  </si>
  <si>
    <t>Carmen Sánchez</t>
  </si>
  <si>
    <t>carmen.sanchez@anh.gov.co</t>
  </si>
  <si>
    <t xml:space="preserve">Durante el mes de enero no se realizaron actualizaciones a las caracterizaciones de proceso. </t>
  </si>
  <si>
    <t xml:space="preserve">Durante el mes de Febrero no se realizaron actualizaciones a las caracterizaciones de proceso. </t>
  </si>
  <si>
    <t xml:space="preserve">Durante el mes de Marzo no se realizaron actualizaciones a las caracterizaciones de proceso. </t>
  </si>
  <si>
    <t xml:space="preserve">Durante el mes de Abril no se realizaron actualizaciones a las caracterizaciones de proceso. </t>
  </si>
  <si>
    <t>Durante el mes de Mayo se realizó la revisión y actualizaciación de las caracterizaciónes del procesos de Control de Operaciones y Gestión  Volumetrica, Gestión de Regalías y Derechos Economicos y Revisión y consolidación de Reservas. Lo que representa un avance del 15% sobre el total de las 20 caracterizaciones</t>
  </si>
  <si>
    <t>Durante el mes de Septiembre se realizó la revisión y actualizaciación de las caracterizaciónes del procesos de Identificación de Oportunidades Exploratorias y Promoción y Asignación de Areas. Lo que representa un avance del 25% sobre el total de las 20 caracterizaciones</t>
  </si>
  <si>
    <t>Requerimientos frente al SIGECO atendidos de forma oportuna</t>
  </si>
  <si>
    <t>El indicador mide la eficacia en la atención a los requerimientos realizados por los usuarios del sistema SIGECO</t>
  </si>
  <si>
    <t>No. De requerimientos atendidos/ No. De resquerimientos recibidos.</t>
  </si>
  <si>
    <t>Aplicativo SIGECO - Correo Electronico</t>
  </si>
  <si>
    <t>No se recibieron solicitudes</t>
  </si>
  <si>
    <t>En el mes de febrero se recibieron 4 requerimientos relacionados con el modulo de documentos e indicadores, los cuales fueron atendidos de forma oportuna.</t>
  </si>
  <si>
    <t>En el mes de marzo se recibieron 25 requerimientos relacionados con el modulo de documentos, indicadores y mejora los cuales fueron atendidos de forma oportuna.</t>
  </si>
  <si>
    <t>En el mes de abril se recibieron 11 requerimientos relacionados con el modulo de documentos, indicadores y mejora los cuales fueron atendidos de forma oportuna.</t>
  </si>
  <si>
    <t>En el mes de mayo se recibieron 19 requerimientos relacionados con el modulo de documentos, indicadores, mejora y riesgos los cuales fueron atendidos de forma oportuna.</t>
  </si>
  <si>
    <t>En el mes deJunio se recibieron 12 requerimientos relacionados con el modulo de documentos, indicadores, mejora y riesgos los cuales fueron atendidos de forma oportuna.</t>
  </si>
  <si>
    <t>En el mes deJulio se recibieron 09 requerimientos relacionados con el modulo de documentos, indicadores, mejora y riesgos los cuales fueron atendidos de forma oportuna.</t>
  </si>
  <si>
    <t>En el mes de Septiembre se recibieron 12 requerimientos relacionados con el modulo de documentos, indicadores, mejora y riesgos los cuales fueron atendidos de forma oportuna.</t>
  </si>
  <si>
    <t>En el mes de Octubre se recibieron  10 requerimientos relacionados con el modulo de documentos, indicadores, mejora y riesgos los cuales fueron atendidos de forma oportuna.</t>
  </si>
  <si>
    <t>En el mes de Noviembre se recibieron  8 requerimientos relacionados con el modulo de documentos, indicadores, mejora y riesgos los cuales fueron atendidos de forma oportuna.</t>
  </si>
  <si>
    <t>En el mes de Diciembre se recibieron  7 requerimientos relacionados con el modulo de documentos, indicadores, mejora y riesgos los cuales fueron atendidos de forma oportuna.</t>
  </si>
  <si>
    <t>Puntaje obtenido en la Evaluación de la gestión institucional FURAG II (MIPG-ANH)</t>
  </si>
  <si>
    <t>Se  evalúa el modelo a través de la herramienta FRURAG II, que arroja el resultado según la variables evaluadas.</t>
  </si>
  <si>
    <t>Resultado de la Evaluación</t>
  </si>
  <si>
    <t>Número</t>
  </si>
  <si>
    <t>Departamento Administrativo de la Función Publica</t>
  </si>
  <si>
    <t>N.A</t>
  </si>
  <si>
    <t xml:space="preserve">En el mes de Junio se recibieron los resultados del FURAG en donde la entidad obtubo un Índice de desempeño Institucional de 90,1. El año anterior el puntaje se ubicó en un 86,2. Teniendo un aumento de 3,9 puntos frente a la medición de la vigencia atenterior y ubicandonos 3,1 puntos por encima de la meta establecida para la vigecia. </t>
  </si>
  <si>
    <t xml:space="preserve">Contrato de soporte y mantenimiento. </t>
  </si>
  <si>
    <t>Se mide con la suscripción del contrato de soporte y mantenimiento de la herramienta SIGECO</t>
  </si>
  <si>
    <t>Contrato suscrito</t>
  </si>
  <si>
    <t>SECOPII</t>
  </si>
  <si>
    <t>Se suscribe el contrato 601 de 2025 en el cual se haran nuevos desarrollos y incluye el soporte y mantenimiento del aplicativo SIGECO.</t>
  </si>
  <si>
    <t xml:space="preserve">Elaboración y públicación del Programa de Transparencia y Etica Pública </t>
  </si>
  <si>
    <t>El indicador mide el cumplimiento de la elaboración, aprobación y publicación del Programa de Transparencia y Ética Pública conforme a los lineamientos establecidos.</t>
  </si>
  <si>
    <t>Documento aprobado y publicado</t>
  </si>
  <si>
    <t>Pagina web de la entidad</t>
  </si>
  <si>
    <t>Se realiza la publicación del Programa de Transparencia y Etica Pública el Cual se encuenta disponible en el siguiente enlace: https://www.anh.gov.co/es/participa/participa-programa-de-transparencia-y-%C3%A9tica-p%C3%BAblica/</t>
  </si>
  <si>
    <t>Monitoreos realizados a las matrices de riesgos de gestión y corrupción de la entidad</t>
  </si>
  <si>
    <t>El indicador mide la eficienca en la realización de los monitoreos programados a las matrices de riesgos de gestión y corrupción de la entidad. Es un indicador acumulado</t>
  </si>
  <si>
    <t>No.  De monitoreso realizados/No. De monitores programados.</t>
  </si>
  <si>
    <t xml:space="preserve">Se realiza monitoreo a las matrices de riesgos de la entidad. Los monitoreos se encuentran disponbles en el siguiente enlace:https://anhcol-my.sharepoint.com/:f:/g/personal/laura_sierra_anh_gov_co/EhNSi-ChU2ZJsPYC8Tg8xs0BiNzfma4G7ZNH3DAoqGLpRA?e=RraQRK </t>
  </si>
  <si>
    <t>TALENTO HUMANO</t>
  </si>
  <si>
    <t>Aplicación de Instrumento de medición de Nivel de Satisfacción del Talento Humano a los funcionarios de la entidad</t>
  </si>
  <si>
    <t>Evaluar la satisfacción de la parte interesada interna frente a la implementación de las rutas para crear Valor en lo Público (Ruta de la Felicidad, Ruta del Crecimiento, Ruta del Servicio, Ruta de la Calidad y Ruta del Análisis de Datos.</t>
  </si>
  <si>
    <t>Sondeo de satisfacción</t>
  </si>
  <si>
    <t xml:space="preserve">Anual </t>
  </si>
  <si>
    <t>Elsa Cristina Tovar Pulecio</t>
  </si>
  <si>
    <t>Javier Rene Morales Sierra</t>
  </si>
  <si>
    <t>javier.morales@anh.gov.co</t>
  </si>
  <si>
    <t>Actividad Programada para el segundo semestre</t>
  </si>
  <si>
    <t>Avance en la Implementación del Plan Estratégico de TH 2025</t>
  </si>
  <si>
    <t>Evaluar el nivel de Avance en la implementación del Plan Estratégico de TH 2025</t>
  </si>
  <si>
    <t>Promedio de la ejecución de los planes: plan previsión de recursos humanos+ plan anual de vacantes + plan institucional de capacitación + plan de incentivos institucionales/bienestar + plan anual en seguridad y salud en el trabajo</t>
  </si>
  <si>
    <t>\\filex.anh.gov.co\sfile\ADMINISTRACION DE PERSONAL\Planes y Reportes\2025\3) Presentaciones y calendario</t>
  </si>
  <si>
    <t>En proceso</t>
  </si>
  <si>
    <t>En Proceso</t>
  </si>
  <si>
    <t>Avance en la Implementación del Plan de Seguridad y Salud en el Trabajo - SST 2025</t>
  </si>
  <si>
    <t>Evaluar el Nivel de Avance en la implementación del Plan de Seguridad y Salud en el Trabajo - SST 2025</t>
  </si>
  <si>
    <t>(Total actividades ejecutadas para el periodo / Total actividades programadas ) *100</t>
  </si>
  <si>
    <t>Mayra Esperanza Torres</t>
  </si>
  <si>
    <t>En etapa de  de la planeación de actividades junto con la ARL</t>
  </si>
  <si>
    <t>*Se normalizaron los Manuales de Teletrabajo y actualización de trabajo en casa.
*Se realizó el plan de capacitación de la brigada, se dio inicio al plan de ayuda mutua con actividad de acondicionamiento en el auditorio.
*Se gestionó reinducción al copasst en los temas generales del comité.
Se realizó capacitación en alimentación y prevención del riesgo cardiovascular.</t>
  </si>
  <si>
    <t>* Evaluación y cierre de lo planesde mejoramiento planteados
* Desarrollo de los planes de mejoramiento producto de la auditoría realizada al SG-SST en dicimebre de 2024
*Se elaboraron los ESET de Exámenes Ocupacionales y Área protegida.
*Se gestionaron los temas pendientes en Copasst.
*Se realizó la planeación de Bienestar 360 (semana GIT Talento Humano).
*Se Gestionaron las actividades de gestionamiento físico de la brigada.
*Se apoyó en el comité de teletrabajo y en la mesa técnica caso Ulises.
*Se hizo seguimiento a las incapacidades de los servidores y colaboradores.
*Se realizaron las capacitaciones de SST.
*Se gestionó campaña sobre fiebre amarilla.
*Se realizó la gestión para las actividades de SST para la semana de Bienestar 360</t>
  </si>
  <si>
    <t xml:space="preserve">Se solicitaron los CDP para los contratos de exámenes ocupacionales y área protegida.
Se remitió el ESET de Exámenes Ocupacionales al abogado de la VAF
Se desarrolló la semana  Bienestar 360 (semana GIT Talento Humano) (26 y 27 de mayo, se suspendió la semana por el paro y rueda de prensa del informe de regalías.
Con apoyo de Viviana se gestionaron las capacitaciones de la brigada una con la ARL y otra con el plan de ayuda mutua.
Con apoyo de Viviana se apoyó en el desarrollo del comité de teletrabajo, del comité realizado el 16 de mayo, se tiene la resolución falta comunicación a teletrabajadores.
Con el apoyo de la Dra. Magali Duque y Viviana se gestionó la resolución para la actualización del protocolo de bioseguridad, se tiene en controldoc (está pendiente la firma del vice y la del Presidente). </t>
  </si>
  <si>
    <t xml:space="preserve">  - Evaluación y cierre de los Planes de mejoramiento producto de la auditoría al SST.
 - En tramite con la OAJ los estudios previsos para los contratos de área protegida y exámenes ocupacionales.
 - Capacitaciones a la brigada de emergencia.</t>
  </si>
  <si>
    <t>Avance en la Implementación del Plan Institucional de Capacitación 2025</t>
  </si>
  <si>
    <t>Evaluar el Nivel de Avance de las actividades programadas en el Plan Institucional de Capacitación 2025</t>
  </si>
  <si>
    <t>No encontramos aún en la ejecución de actividades 2024, actividades que iran hasta el mes de Abril, para ejecución del Plan 2025 nos encontramos en el levantamiento de información.</t>
  </si>
  <si>
    <t>*Se inicio la consolidación y priorización de las temáticas que arrojó el diagnóstico de necesidades.
*Se logró la postulación de varios profesionales para dictar el nivel introductorio en algunos temas, con el fin de destinar recursos a temas más especializados.</t>
  </si>
  <si>
    <t>Traslado de los 150 millones acordados al convenio ANH – ICETEX, observando que la educación formal está siendo realmente aprovechada por los servidores, en especial de los recién vinculados.</t>
  </si>
  <si>
    <t>Se inicio el estudio de mercado para determinar la forma de llevar a cabo la contratación del PIC (contratación directa o selección abreviada por módulos).  Para ello se remitió el consolidado con todos los temas para abordar a diversas instituciones educativas, para conocer que cursos estarían en capacidad de ofrecer.
Se estableció contacto con la VT y VAF, para establecer el cronograma del ciclo de conferencias a cargo de los expertos de dichas áreas, para lograr que la mayoría de la población (servidores y colaboradores) manejen los conceptos básicos en algunos temas.
Estamos finalizando la estructuración del ESET para justificar la contratación de las actividades del PIC 2025, en revisión de abogado de la VAF. 
A través de divulgación de cursos gratuitos con MINTIC, se están abordando los temas del componente de transformación digital y con el SENA los del código de Integridad y Ley de Trasparencia.
Con la VORP se dictará una capacitación sobre Geomecánica aplicada a los HC dirigida específicamente a Geólogos de operaciones e ingenieros de perforación o afines</t>
  </si>
  <si>
    <t xml:space="preserve">Se terminó el estudio de mercado para determinar la forma de llevar a cabo la contratación del PIC (contratación directa o selección abreviada por módulos).  Para ello se remitió el consolidado con todos los temas para abordar a diversas instituciones educativas, para conocer que cursos estarían en capacidad de ofrecer.
Se esta llevado a cabo el ciclo de conferencias a cargo de los expertos de dichas áreas, para lograr que la mayoría de la población (servidores y colaboradores) manejen los conceptos básicos en algunos temas.
</t>
  </si>
  <si>
    <t>Avance en la Implementación del Plan Bienestar e Incentivos 2025</t>
  </si>
  <si>
    <t>Evaluar el Nivel de Avance de las actividades programadas en el Plan de Bienestar e Incentivos 2025</t>
  </si>
  <si>
    <t>Se esta realizando levantamiento de necesidades con las vicepresidencias para las estructuración del proceso de contratación</t>
  </si>
  <si>
    <t xml:space="preserve">En proceso de contratación con la caja de compensación:
*En marzo de incluyó línea en el PPA 2025 y se aprobó la línea 505 con un presupuesto de $ 448.262.297.
*Ya se cuenta con la insuficiencia de personal y nos encontramos tramitando el cdp.
*Estamos realizando la última depuración de actividades, para iniciar con el trámite contractual.
</t>
  </si>
  <si>
    <t>Se elaboró el ESET para contratación directa y se remitió a la OAJ con la propuesta definitiva de CCF Compensar para iniciar el trámite contractual.   La OAJ solicitó para llevar a cabo el proceso de contratación, la realización de un Sondeo de Mercado a través de SECOP II.
El Sondeo de mercado el 11 de abril de 2025 se remitió a las CCF Colsubsidio, Cafam y Compensar y se estableció como fecha de cierre el 25 de abril.
El 21 de abril se recibió la propuesta de CCF Compensar, el 23 de abril se recibieron las observaciones y solicitudes de CCF Cafam y CCF Colsubsidio.
Se elaboraron y publicaron las aclaraciones a las observaciones y se amplió el plazo para presentar ofertas hasta el 2 de mayo de 2025
El 6 de mayo se realizó el comparativo de las propuestas y de procederá a radicar nuevamente el ESET con los ajustes socializados</t>
  </si>
  <si>
    <t>El 15 de mayo se radicó el ESET, el 16 se inició proceso de cargue en SECOP,  aprobación contrato por compensar el 20 de mayo, aprobación de pólizas por OAJ ANH mayo 26, el 28 de mayo  fueron aprobadas y el 29 de mayo se adelantó la designación del supervisor, nos encontramos en proceso de firma del acta de inicio.
Estamos trabajando en la organización del curso de pre-pensionados (28 pax), la cual será una jornada outdoor intensiva, de tres días dos noches, que podría ser en Paipa (Hotel Sochagota) o en Melgar (Hotel Lago Sol).
 Se está culminando la organización del cronograma de TEO II, las sesiones se desarrollarán entre junio y  septiembre), para llevar a cabo la aplicación de la encuesta de clima laboral en octubre, procurando liberar actividades en el último bimestre 2025 
Para la celebración del día del servidor público tenemos separado el Gran Auditorio de Compensar de 12 m a 5 pm el día 24 de junio, nos encontramos en la selección de la persona que desarrollará el componente formativo.  Próximamente se remitirá el formato para inscripción al evento.
Julio 5 jornada lúdica-pedagógica visita al Parque Sopo, en asocio con el SGA, se realizará una caminata y un taller sobre manejo de residuos y plásticos de un solo uso.</t>
  </si>
  <si>
    <t>Se firmo el contrato de BIENESTAR  con COMPENSAR - se llevó a cabo el día del Servidor Público, en las instalaciones de la Caja de Compensación.</t>
  </si>
  <si>
    <t>Avance en la Implementación del Plan Anual de Vcantes de Recursos Humanos 2025 CA</t>
  </si>
  <si>
    <t>Evaluar la efectividad de las actividades realizadas frente a la CNSC para la provisión de vacantes en los cargos de carrera administrativa</t>
  </si>
  <si>
    <t>(No Vacantes de carrera gestionadas ante la CNSC/Numero Vacantes definitivas de carrera existente)*100</t>
  </si>
  <si>
    <t>Vacantes de carrera administrativa 15 al 2025, 1 se hizo nombramiento PP Resolución 10982 del 21de noviembre 2024, acepto se posesionó el 13 de enero de 2025 , en proceso de convocatoria nación 6, once (11) y sin iniciar proceso tres (3). 
Yeison Mauricio Córdoba Trujillo inicio periodo de prueba el 13 de enero de 2025 en el cargo de Técnico Asistencial O1 Grado 11 distribuido en la Vicepresidencia Administrativa y Financiera de la Agencia Nacional de Hidrocarburos – ANH.
Se encuentra en trámite de traslado presupuestal, para efectuar el pago ante la CNSC del empleo Técnico Asistencia O1 Grado 11 de la Vicepresidencia Administrativa y Financiera</t>
  </si>
  <si>
    <t>*Se hizo nombramiento PP Resolución 10982 del 21de noviembre 2024, acepto se posesionó el 13 de enero de 2025 y renuncio el a partir del 3 de marzo , en proceso de Convocatoria nación 6, once (11) y sin iniciar proceso cuatro (4). 
*Se solicitó resolución a la CNSC por uso de lista de elegibles del empleo Técnico Asistencia O1 Grado 11 de la Vicepresidencia Administrativa y Financiera</t>
  </si>
  <si>
    <t>Se solicitó a la CNSC la resolución de pago por uso de lista de elegibles del empleo Técnico Asistencia O1 Grado 11 de la Vicepresidencia Administrativa y Financiera, la señora de la CNSC informó que estaba en firmas y que pronto la remitían a la ANH.
Santiago Fernández pasó de TH a Administrativa O1-11, Hernán Méndez renuncio al encargo a partir del 1 de abril, Holman Bustos Experto G3 06 Gestión del Conocimiento - Luis Carlos Vásquez encargo Gestor T1 19 de la VT</t>
  </si>
  <si>
    <t>Se procedió a reportar en SIMO de la CNSC la vacante definitiva de Técnico Asistencial O1 Grado 11 distribuido en la Vicepresidencia Administrativa y Financiera por renuncia a partir del 3 de marzo de 2025 de Yeison Mauricio Córdoba Trujillo.
La CNSC allegó la Resolución 5516 de 2025 cobro uso lista de elegibles Técnico Asistencial O1 Grado 11, en proceso de pago.</t>
  </si>
  <si>
    <t>Sin modificación frente al mes anterior, se nevío a la CNSC, el recibo de pago</t>
  </si>
  <si>
    <t>Avance en la Implementación del Plan de Previsión de Recursos Humanos 2025</t>
  </si>
  <si>
    <t>Evaluar la efectividad de las actividades realizadas  para la provisión de vacantes de los cargos PPC</t>
  </si>
  <si>
    <t>No. De Cargos Provistos /(No. De Vacantes Definitivas Existentes + No. De Vacantes Generadas)</t>
  </si>
  <si>
    <t>En n proceso provisión de los cargos LNyR: 
Gerente Seguimiento Contratos en Exploración, Experto G3 06 GIT Gestión del Conocimiento - Planta provista a la fecha 88%</t>
  </si>
  <si>
    <t>En n proceso provisión de los cargos LNyR: 
Gerente Seguimiento Contratos en Exploración, Experto G3 06 GIT Gestión del Conocimiento - Planta provista a la fecha 80%</t>
  </si>
  <si>
    <t>1) Retiros: Carlos Rey (Gestor 19 VT), Lady Stella Herrera (Gerente VPAA), Cristian Vargas (Gerente Planeación), Federico Núñez (Experto G3 08) y Yuli Corredor (Técnico Asistencial 10). 2)Encargos: Carmen Daniela Sánchez (Gerente Planeación), Diego Sandoval (Gerente VPAA) y Santiago Fernández (Técnico Asistencial Administrativa, Holman Bustos (Experto 06 VT), Luis Carlos Vásquez (Gestor 19 V) 11. 3)En proceso provisión: Vicepresidente Administrativo y Financiero, Gerente Seguimiento Contratos en Exploración, Gerente de Gestión del Conocimiento, Gerente VPAA, Experto G3 07 TH,  Experto G3 08 GIT Gestión del Conocimiento; Experto G3 06 VPAA. Planta Provista del 85%</t>
  </si>
  <si>
    <t>1) Retiros: 0 2)Encargos: Sin moviemientos. 3)En proceso provisión: Vicepresidente Administrativo y Financiero, Gerente Seguimiento Contratos en Exploración, Gerente de Gestión del Conocimiento, Gerente VPAA, Experto G3 07 TH,  Experto G3 08 GIT Gestión del Conocimiento; Experto G3 06 VPAA. Planta provista a la fecha 85%</t>
  </si>
  <si>
    <t>Evaluación Dimensión de Talento Humano FURAG - MIPG - 2024</t>
  </si>
  <si>
    <t>Puntaje obtenido en la Evaluación Dimensión de Talento Humano FURAG - MIPG</t>
  </si>
  <si>
    <t>V1= Puntaje obtenido en la Evaluación Dimensión de Talento Humano FURAG - MIPG</t>
  </si>
  <si>
    <t>Angelica Bernal Pedroza</t>
  </si>
  <si>
    <t>Resultados Evaluación FURAG para el mes de Junio de 2025 - Fecha establecida por el DAFP</t>
  </si>
  <si>
    <t>Los resultados del Indice de Evaluación del Desempeño 2024, fueron reportados por el DAFP en el mes de Junio, dando como resulta para la Dimensión D1: TALENTO HUMANO yn puntaje de 93,1/100, lo que sobrepasa la meta propuesta de 3 puntos, ya que llego a subir 6 puntos sobre la medición 2023 que fue de 87/100</t>
  </si>
  <si>
    <t>VICEPRESIDENCIA DE CONTRATOS DE HIDROCARBUROS</t>
  </si>
  <si>
    <t>GERENCIA SEGURIDAD, COMUNIDADES Y MEDIO AMBIENTE</t>
  </si>
  <si>
    <t>Gasto de inversión</t>
  </si>
  <si>
    <t>Apoyo para la viabilizacion de las actividades de exploracion y produccion de hidrocarburos a traves de la articulacion institucional de la gestion socio ambiental  Nacional</t>
  </si>
  <si>
    <t>Documentos de investigación realizados</t>
  </si>
  <si>
    <t xml:space="preserve">Documentos de Investigación realizados de caracterización ambiental con el resultado del análisis de la información colectada, para la toma de decisiones en las actividades de exploración y producción de hidrocarburos  </t>
  </si>
  <si>
    <t>Sumatoria de documentos de investigación realizados</t>
  </si>
  <si>
    <t>José Leonardo Rojas</t>
  </si>
  <si>
    <t>jose.rojas@anh.gov.co</t>
  </si>
  <si>
    <t>referente al convenio de inversion para la vigencia 2025, se encuentra en etapa precontractual a corte de 31 de mayo, desde la oficina juridica se esta adleantando los estudios previos y el sondeo de mercado.</t>
  </si>
  <si>
    <t>el convenio intearministrativo 551 de 2025 se suscrbio bajo acta de incio el dia 20 de junio de 2025, con el aliado FONDO MIXTO DE ETNOCULTURA Y DESARROLLO SOCIAL-FONPACIFICO.</t>
  </si>
  <si>
    <t>el convenio 591 de 2025 con INVEMAR se firmo el 19 de agosto de 2025, con acta de incio de 25-08-2025.</t>
  </si>
  <si>
    <t>se realizo el primer desembolso del convenio 591 de 2025.</t>
  </si>
  <si>
    <t>se esta trabajando en la entrega de los documentos de investigacion ambiental, por parte del Aliado Invemar, sobre que permita conocer el estado de áreas marinas donde se pretenden ejecutar actividades de exploración y producción de hidrocarburos, con miras a la evaluación de sus impactos y establecimiento de una aproximación metodológica de medidas de compensación por pérdida de biodiversidad en la zonas marinas y costeras.</t>
  </si>
  <si>
    <t>el convenio 591 de 2025, tuvo el tercer y ultimo desembolso, acabo dentro de los tiempos establecidos y los entregables, se informó los resultados a la fecha del proyecto denominado “Levantamiento de
información para la caracterización de hábitats marino-costeros y comunidades biológicas asociadas
a un área de interés de conducción de hidrocarburos en la baja Guajira – Cuenca Colombia, como
orientación de la Estrategia Nacional de Compensaciones Ambientales en el medio marino Fase I -
2025.”
Desde el INVEMAR se describió el contexto general del proyecto con un recuento de los objetivos
general y específicos, así como de la descripción del área de estudio. Paso seguido se presentó un
resumen de la metodología a desarrollar para la Temática 1 “Levantamiento de información para la
caracterización de hábitats marino-costeros y comunidades biológicas asociadas”; de la cual se
reporta como avance del Componente Geológico, el análisis geológico estructural general del área,
para identificar estructuras tectónicas relevantes, unidades litológicas y amenazas de origen
geológico, utilizando información secundaria del Servicio Geológico Colombiano.</t>
  </si>
  <si>
    <t>Documentos de lineamientos técnicos realizados</t>
  </si>
  <si>
    <t>Documentos de lineamientos técnicos realizados que den cuenta de la generación de capacidades en las entidades de carácter ambiental</t>
  </si>
  <si>
    <t>Sumatoria de documentos de lineamientos técnicos realizados</t>
  </si>
  <si>
    <t>se firmo planes de trabajo con las siguientes corporaciones autonomas: Cormacarena, Corpoamazonia, Corpocesar, Corpoguajira, Corpomojana,Corponor y CVS</t>
  </si>
  <si>
    <t>las corporaciones autonomas avanzan en sus planes de trabajo satisfactoriamente.</t>
  </si>
  <si>
    <t>las corporaciones autonomas trabajan en la entrega, de los dos (02) doumentos tecnicos comprometidos  en los planes de trabajo, sobre estudios de lineamiento ambiental, de igual forma ejecutan satisfactoriamente sus planes de trabajo.</t>
  </si>
  <si>
    <t>el convenio 551 de 2025 tuvo prorroga hasta el 30 de enero de 2026, las corporaciones autonomas a corte 31-12-2025 presentan una ejecucion del 100%  y presentaron los dos documentos de lineamientos tecnicos planteados en el proyecto.</t>
  </si>
  <si>
    <t>Documentos de planeación realizados</t>
  </si>
  <si>
    <t xml:space="preserve">Documentos de planeación realizados que evidencien la formulación e implementación de  iniciativas de inversión social en los territorios priorizados y estratégicos para el desarrollo de las actividades de exploración y producción de hidrocarburos </t>
  </si>
  <si>
    <t>Sumatoria de documentos de planeación realizados</t>
  </si>
  <si>
    <t>se esta trabajando en la formulacion de las iniciativas, en los territorios priorizados.</t>
  </si>
  <si>
    <t>se presentaron 53 fichas formuladas, para viabilizar la implementacion de las mismas en los territorios priorizados.</t>
  </si>
  <si>
    <t>para el mes de octubre se adelantan gestiones de implementacion de 16 iniciativas de inversion social en los departamentos de Huila Cordoba,Guajira,Sucre.</t>
  </si>
  <si>
    <t>para el mes de noviembre se implementaron 12 iniciativas para un total de  28 iniciativas de inversion social en los departamentos de Huila Cordoba,Guajira,Sucre, cundinamarca, santander y cesar.</t>
  </si>
  <si>
    <t>el convenio 551 de 2025 tuvo prorroga hasta el 30 de enero de 2026, a corte 31-12-2025 se implemetaron 56 inciativas de 69 planteadas, debidoa  la implementacion en territorio y a situaciones de orden publico y metereologicas se vio obligado a prorrogar el convenio.</t>
  </si>
  <si>
    <t>Eventos de divulgación realizados</t>
  </si>
  <si>
    <t xml:space="preserve">Eventos de divulgación de las acciones a nivel nacional, regional y local para viabilizar las actividades de exploración y producción de hidrocarburos </t>
  </si>
  <si>
    <t xml:space="preserve">Sumatoria de eventos realizados </t>
  </si>
  <si>
    <t>Se realizaron las mesas departamentales en los departamentos de Santander y Norte de Santander,  se firmaron los planes de trabajo con Ministerio de Minas, Ministerio del Trabjao, ANLA, SPE, Ministerio del Interior y DANCP</t>
  </si>
  <si>
    <t>se realizaron cuatro mesas departamentales, en los departamentos de Arauca, Rioacha, Sucre y Tolima, con esto se completa la meta, los planes de trabajo con las entidades aliadas se realizan satisfactoriamente.</t>
  </si>
  <si>
    <t>se cumplio con la meta propuesta de 06 eventos nacionales, actualemnte la Estrategia territorial de hidrocarburos trabaja conjuntamente con las entidades aliadas en la ejecucuion de los planes de trabajo propuestos.</t>
  </si>
  <si>
    <t>se cumplio con la meta propuesta de 06 eventos nacionales, actualemnte la Estrategia territorial de hidrocarburos trabaja conjuntamente con las entidades aliadas en la ejecucuion de los planes de trabajo propuestos, las entidades aliadas terminan sus planes de trabajo el 15 de diciembre</t>
  </si>
  <si>
    <t>el convenio 551 de 2025 tuvo prorroga hasta el 30 de enero de 2026a corte 31-12-2025 , se cumplio con los eventos nacionales propuestos, adicional a ello las entidades aliadas a corte 31-12-2025 cumplierona satisfaccion los planes de trabajo.</t>
  </si>
  <si>
    <t>GERENCIA SEGUIMIENTO A CONTRATOS EN EXPLORACIÓN</t>
  </si>
  <si>
    <t>Nivel de respuesta a las solicitudes del Operador.</t>
  </si>
  <si>
    <t>El indicador muestra la eficacia en la respuesta a las solicitudes del Operador.</t>
  </si>
  <si>
    <t>(Número de solicitudes atendidas mes en curso acumuladas con meses anteriores / Total de solicitudes recibidas  mes en curso acumuladas con meses anteriores)*100</t>
  </si>
  <si>
    <t xml:space="preserve">Pedro de Jesus Rojas Alvarez </t>
  </si>
  <si>
    <t>pedro.rojas@anh.gov.co</t>
  </si>
  <si>
    <t>Seguimiento de Garantías GSCE.</t>
  </si>
  <si>
    <t>En el trimestre se medirá la eficacia de la gestión de los trámites de garantías.</t>
  </si>
  <si>
    <t>(Número de trámites atendidos en el período/Total de los trámites de garantías.)*100%</t>
  </si>
  <si>
    <t>GERENCIA SEGUIMIENTO A CONTRATOS EN PRODUCCIÓN</t>
  </si>
  <si>
    <t>Nivel de respuesta a las solicitudes de los operadores para la gestión de Contratos de Hidrocarburos</t>
  </si>
  <si>
    <t>El indicador muestra la eficacia en la respuesta a las solicitudes del Operador por parte de la gerencia de seguimiento a Contratos en Producción.</t>
  </si>
  <si>
    <t>(Acumulado del número de trámites atendidos al mes de corte/Acumulado del número de trámites recibidos al mes de corte) x 100</t>
  </si>
  <si>
    <t>Seguimiento a la Produccion\ESTADISTICAS\INDICADORES\INDICADORES 2025\6. junio 2025\Soporte\BD_Control de Tiempos Trámites_30-jun-25</t>
  </si>
  <si>
    <t>Diego Andrés Gamboa Santa</t>
  </si>
  <si>
    <t>Marta Uribe Londoño</t>
  </si>
  <si>
    <t>marta.uribe@anh.gov.co</t>
  </si>
  <si>
    <t>Se cerraron 5 trámites (1 Modificación de Área, 1 Modificación / Prórroga PEV, 1 Modificación y/o Reducción de Garantía F.A. o PEV, 1 Otros y 1 Solicitud de plazo). Cabe anotar que este periodo inició con 15 trámites que venían de la vigencia 2024 y se recibieron durante enero 12 trámites para un total acumulado de 27;  A 31-ene-25 se encuentran 22 trámites abiertos; Se destaca durante este periodo el déficit de recurso humano para atender los compromisos, dado el periodo de vacaciones y/o receso del personal de planta y el preliminar inicio de los procesos de contratación de servicios profesionales.</t>
  </si>
  <si>
    <t>Se cerraron 14 trámites (1 Ajuste PTE, 1 Modificación y/o Reducción de Garantía F.A. o PEV, 9 Otros y 3 Solicitudes de plazo). Se recibieron durante febrero 29 trámites para un total acumulado de 56. A 28-feb-25 se encuentran 37 trámites abiertos; Durante este periodo se dio prioridad a la gestión de informes contractuales que representaban fecha de vencimiento contractual para la entidad.</t>
  </si>
  <si>
    <t>Se cerraron 20 trámites(1 Liberación Recursos F.A., 1 Modificación / Prórroga PEV, 13 Modificación y/o Reducción de Garantía F.A. o PEV, 2 Otros, 2 Solicitudes de plazo y 1 suspensión). Se recibieron durante marzo 10 trámites para un total acumulado de 66. A 31-mar-25 se encuentran 27 trámites abiertos; Para este mes se consolido el equipo de profesionales por lo que la atención de los trámites reflejó un mejor desempeño.</t>
  </si>
  <si>
    <t>Se cerraron 20 trámites(16 Modificación y/o Reducción de Garantía F.A. o PEV, 1 Otros y 3 Solicitudes de plazo). Se recibieron durante abril 12 trámites para un total acumulado de 78. A 30-abr-25 se encuentran 19 trámites abiertos; se destaca que el 53% de estos corresponden a tramites jóvenes, con una duración entre 1 y 3 meses.</t>
  </si>
  <si>
    <t>Se cerraron 12 trámites(2 Ajustes de PTE, 1 Modificación de Área, 1 Modificación / Prórroga PEV, 5 Modificación y/o Reducción de Garantía F.A. o PEV y 3 Solicitudes de plazo). Se recibieron durante mayo 7 trámites para un total acumulado de 85. A 31-may-25 se encuentran 14 trámites abiertos, el 64% de los cuales tienen un tiempo de gestión menor a 3 meses. En este periodo se destaca el cierre de dos (2) de los tramites mas antiguos.</t>
  </si>
  <si>
    <t>Se cerraron 5 trámites (1 Modificación / Prórroga PEV y 4 Otros). Se recibieron durante junio 5 trámites para un total acumulado de 91. A 30-jun-25 se encuentran 15 trámites abiertos. Continúa la tendencia de un resultado superior a la meta prevista, este resultado evidencia el compromiso con la oportuna resolución de las solicitudes presentadas por el Operador; finalmente se resalta que el 40% de los tramites abiertos se encuentran pendiente de inumos de otras dependencias.</t>
  </si>
  <si>
    <t xml:space="preserve">Se cerraron 24 trámites (1 Ajuste de PTE, 2 Modificación / Prórroga PEV, 3 Modificación y/o Reducción de Garantía F.A. o PEV, 15 Otros y 3 Solicitudes de plazo). Se recibieron durante julio 33 trámites para un total acumulado de 134. A 31-jul-25 se encuentran 33 trámites abiertos, de los cuales el 61% corresponden a trámites asociados a Garantías de Fondo de Abandono, para lo cual se analizará la ejecución de un plan de choque que mejore/optimice la atención a estos temas. </t>
  </si>
  <si>
    <t>Se cerraron 11 trámites (1 Ajuste de PTE, 2 Modificación de Área, 4 Modificación y/o Reducción de Garantía F.A. o PEV, 1 Otros y 3 Solicitudes de plazo). Se recibieron durante agosto 13 trámites para un total acumulado de 147. A 31-ago-25 se encuentran 35 trámites abiertos, de los cuales el 57% corresponden a trámites asociados a Garantías de Fondo de Abandono, siendo esta tematica la que continua reportando criticidad en la gestión. En los tramites abiertos identificamos ademas una fuerte dependencia de otros Grupos Internos de Trabajo-GIT, es así como de los tramites abiertos, 7 se encuentran a la espera de insumos necesarios para su gestión, por lo que sería beneficioso negociar Acuerdos de Niveles de Servicio con los GIT involucrados.</t>
  </si>
  <si>
    <t>Se cerraron 8 trámites (1 Ajuste de PTE, 2 Modificación / Prórroga PEV, 1 Modificación y/o Reducción de Garantía F.A. o PEV, 2 Otros y 2 Solicitudes de plazo). Se recibieron durante agosto 19 trámites para un total acumulado de 167. A 30-sep-25 se encuentran 47 trámites abiertos, de los cuales 21 se encuentran asociados a Garantías de Fondos de Abandono, mientras que 13 corresponden a Ajustes de PTE; esta tipificación evidencia que la tematica de Garantías continúa siendo crítica para la gestión del proceso.</t>
  </si>
  <si>
    <t>Se cerraron 22 trámites (2 Ajuste de PTE, 1 Modificación / Prórroga PEV, 4 Modificación y/o Reducción de Garantía F.A. o PEV, 7 Otros y 7 Solicitudes de plazo, 1 trámite del mes anterior). Se Recibieron durante Octubre 23 trámites y se registraron 2 trámites de meses anteriores para un total acumulado de 192. A 31-oct-25 se encuentran abiertos 50 trámites, de los cuales 22, se encuentran asociados a garantías de fondos de abandono, mientras que 16 corresponden a Ajustes de PTE. Si bien el cumplimiento de la meta es inferior a lo esperado, se resalta que varios trámites ya se encuentran gestionados y transitan su etapa final en revisión de la Gerencia, así las cosas para el mes de Noviembre se espera un aumento significativo en el porcentaje de cumplimiento.</t>
  </si>
  <si>
    <t xml:space="preserve">Se cerraron 25 trámites (4 Ajuste de PTE, 5 Modificación y/o Reducción de Garantía F.A. o PEV, 5 Otros y 10 Solicitudes de plazo, 1 trámite de meses anteriores). Se Recibieron durante Noviembre 15 trámites y se registró 1 trámites de meses anteriores para un total acumulado de 208. A 30-nov-25 se encuentran abiertos 41 trámites, de los cuales 15, se encuentran asociados a garantías de fondos de abandono, mientras que 12 corresponden a Ajustes de PTE. Si bien los resultados nos ubicaron cerca de la meta propuesta, no se logró un avance significativo en la resulución de los trámites que se cursan su tramite en Gerencia, por lo que la expectativa de resultados sobresalientes se traslada para el próximo periodo.  </t>
  </si>
  <si>
    <t>Se cerraron 24 trámites (10 Ajuste de PTE, 1 Modificación Área, 1 Modificación / Prórroga PEV, 3 Modificación y/o Reducción de Garantía F.A. o PEV, 4 Otros y 3 Solicitudes de plazo, 2 trámites de meses anteriores). Se recibieron durante diciembre 4 nuevos trámites y se registró 1 trámite de meses anteriores para un total acumulado de 213; a 31-dic-25 se encuentran abiertos 22 trámites, de los cuales 10 se encuentran asociados a garantías de fondos de abandono. Los resultados de este periodo dieron cumplimiento a la meta prevista, evidenciando optimización de recursos y una estrategia adecuada.</t>
  </si>
  <si>
    <t>$ 838.142.501,40</t>
  </si>
  <si>
    <t>$ 766.187.500,20</t>
  </si>
  <si>
    <t>Seguimiento a la verificación y cierre de Informes Contractuales presentados por los operadores de  Contratos en Producción</t>
  </si>
  <si>
    <t>El indicador muestra la eficacia en la verificación y cierre en el Sistema de Seguimiento a Contratos de Hidrocarburos, de los Informes Contractuales presentados por los operadores de  Contratos en Producción</t>
  </si>
  <si>
    <t>(Acumulado del número de Informes de Verificación - IVEs cerrados al mes de corte/Acumulado del número total de Informes Contractuales recibidos al mes de corte) x 100</t>
  </si>
  <si>
    <t>Seguimiento a la Produccion\ESTADISTICAS\INDICADORES\INDICADORES 2025\6. junio 2025\Soporte\BD_Seguimiento Informes_Consolidado_30-jun-25</t>
  </si>
  <si>
    <t>Se tramitaron y cerraron 16 IVE´s. Cabe anotar que este periodo inició con 138 informes pendientes de cierre que venían de la vigencia 2024 y se recibieron durante enero 32 informes para un total acumulado de 170;  A 31-ene-25 se encuentran 154 informes pendientes de cierre sin contar los 30 que no se pueden tramitar. La baja meta prevista para este periodo, es acorde con el déficit de recurso humano propio del inicio de la vigencia y el resultado obtenido lo confirma.</t>
  </si>
  <si>
    <t>Se tramitaron y cerraron 33 IVE´s. Se recibieron durante febrero 133 informes para un total acumulado de 303. A 28-feb-25 se encuentran 254 informes pendientes de cierre sin contar los 34 que no se pueden tramitar. De los informes gestionados en este periodo, tuvieron prioridad los Planes de Explotación que representan una obligación conntractual con vencimiento para la entidad.</t>
  </si>
  <si>
    <t>Se tramitaron y cerraron 110 IVE´s. Se recibieron durante marzo 138 informes para un total acumulado de 441. A 31-mar-25 se encuentran 282 informes pendientes de cierre sin contar los 52 que no se pueden tramitar. Si bien el resultado del periodo refleja una gestió superior a la meta, el numero de informes pedientes de gestionar continua en ascenso, impulsado por el vencimiento contractual establecido tanto para los Informes Semestrales como para algunos Planes de Explotación y Programas de Trabajo de Explotación.</t>
  </si>
  <si>
    <t>Se tramitaron y cerraron 88 IVE´s. Se recibieron durante abril 64 informes para un total acumulado de 505. A 30-abr-25 se encuentran 258 informes pendientes de cierre sin contar los 32 que no se pueden tramitar, en gran medida por dificultades con el Sistema de Información; los informes pendientes de cierre se concentran en PTE 2025 e IES 2024 II, y la directriz es gestionar con prioridad los PTE 2025 ya que en estos se incluyen los compromisos que son obligatorio cumplimiento y seguimiento.</t>
  </si>
  <si>
    <t>Se tramitaron y cerraron 68 IVE´s. Se recibieron durante mayo 17 informes para un total acumulado de 522. A 31-may-25 se encuentran 207 informes pendientes de cierre sin contar los 35 que no se pueden tramitar por dificultades con el Sistema de Información; en respuesta a la directriz impartida para este periodo, la cantidad de PTE 2025 pendientes de gestionar paso de 129 a 64, se espera en el próximo periodo gestionar la totalidad de los PTE 2025, habilitando el Sistema para recibir los informes de ejecución del primer semestre, IES 2025 I.</t>
  </si>
  <si>
    <t>Se tramitaron y cerraron 18 IVE´s. En junio solo se recibieron complementos por lo que el acumulado se mantiene 522. A 30-jun-25 se encuentran 175 informes pendientes de cierre sin contar 33 que se encuentran en complementar; Si bien solo se cerraron 18 IVE´s, se enviaron a complemento la mayoria de PTE's 2025, quedando pendientes de primera revisión solo 10. Así mismo durante Junio hubo intermitencias con la plataforma GECOH, lo cual imposibilitó la radicación de varios complementos por parte de las compañías. Pese a las situaciones relacionadas, el resultado obtenido fue superior a la meta prevista.</t>
  </si>
  <si>
    <t>Se tramitaron y cerraron 30 IVE´s. En julio hay un total acumulado de 535 informes. A 31-jul-25 se encuentran 172 informes pendientes de cierre sin contar 27 que se encuentran en complementar o algún soporte técnico. Si bien sólo se cerraron solo 30 IVE´s, la gestión es superior ya que a la fecha de cierre de este reporte se encuentran en revisión (de Gestor y/o Gerente) un total de 60 informes elaborados por los profesionales; pese a lo anterior el cumplimiento del indicador es destacable con con un porcentaje del 113%.</t>
  </si>
  <si>
    <t>Se tramitaron y cerraron 49 IVE´s. En agosto hay un total acumulado de 662 informes. A 31-ago-25 se encuentran 250 informes pendientes de cierre sin contar 23 que se encuentran en complementar o algún soporte técnico. Durante este periodo tuvo lugar la entrega del IES 2025-I, recibiendose 122 nuevos informes para verificación, impactando negativamente el cumplimiento de la meta prevista. Pese al seguimiento periodico a la gestión de Informes de Verificación, los resultados obtenidos aún son inferiores a los deseados, siendo necesario implementar estrategias de choque para contrarestar el bajo rendimiento.</t>
  </si>
  <si>
    <t>Se tramitaron y cerraron 40 IVE´s. En Septiembre solo se recibieron 8 complementos por lo que el acumulado es de 669. A 30-sep-25 se encuentran 216 informes pendientes de cierre sin contar 26 que se encuentran en complementar. Se continua trabajando en el cumplimiento de la meta anual del 75% por lo que se espera que en octubre y noviembre se aumenten los cierres, la mayoria de los cuales corresponden a los Informes Ejecutivos Semestrales 2025-I; previendo que el 30-nov-25 es el vencimiento para la presentación de gran parte de los PTE 2026, es necesario intensificar la gestión de informes antes de dicha fecha.</t>
  </si>
  <si>
    <t>Se tramitaron y cerraron 40 IVE´s la mayoria de los cuales corresponden a los Informes Ejecutivos Semestrales 2025-I. En Octubre solo se recibieron 4 informes por lo que el acumulado es de 683. A 31-oct-25 se encuentran 190 informes pendientes de cierre sin contar 26 que se encuentran en complementar. El cumplimiento de la meta es cercano al objetivo propuesto del 75%, evidenciando que las prioridades establecidas en el proceso conducen a que en noviembre y diciembre se aumenten los cierres. Previendo que el 30-nov-25 es el vencimiento para la presentación de gran parte de los PTE 2026, es necesario intensificar la gestión de informes antes de dicha fecha.</t>
  </si>
  <si>
    <t>Se tramitaron y cerraron 63 IVE´s la mayoria de los cuales corresponden a los Informes Ejecutivos Semestrales 2024-II y 2025-I. En Noviembre se recibieron 104 informe (PTE's 2026 en su mayoria) por lo que el acumulado es de 787. A 30-nov-25 se encuentran 231 informes pendientes de cierre sin contar 28 que se encuentran en complementar. A pesar del significativo aumento en los Informes por gestionar con el recibimiento de los PTE, el cumplimiento sólo disminuyó en un 1,6%, lo cual refleja la buena gestión en el mes de noviembre.</t>
  </si>
  <si>
    <t>Se tramitaron y cerraron 71 IVE´s la mayoria de los cuales corresponden a los Informes Ejecutivos Semestrales 2024-II y 2025-I. Durante el mes de diciembre se recibieron 10 informes por lo que el acumulado es de 797; a 31-dic-25 se encuentran 170 informes pendientes de cierre, además de 38 que se encuentran en complementar por parte del operador. Los resultados de este periodo reflejan el gran esfuerzo del equipo en los últimos meses, obteniendo un resultado superior en un 3,7% de la meta prevista para el mes de diciembre.</t>
  </si>
  <si>
    <t>$ 558.761.667,60</t>
  </si>
  <si>
    <t>$ 510.791.666,80</t>
  </si>
  <si>
    <t>Seguimiento a Estimación de fondos de Abandono para Contratos en Producción</t>
  </si>
  <si>
    <t>El indicador muestra la efectividad de la gestión en la estimación de los fondos de abandono para los contratos que se encuentran en producción</t>
  </si>
  <si>
    <t>(Número de fondos de abandono estimados acumulados durante el trimestre / Número de fondos de abandono a estimar acumulados durante el trimestre) x 100</t>
  </si>
  <si>
    <t>Seguimiento a la Produccion\ESTADISTICAS\INDICADORES\INDICADORES 2025\6. junio 2025\Soporte\BD_Estimacion_Fondos Abandono_Inventarios-jun-2025</t>
  </si>
  <si>
    <t>Al corte 31 de marzo del 2025 se tienen estimados y establecidos los Fondos de Abandono de 29 áreas devueltas en Periodo de Explotación / Producción, con lo cual se alcanzó la meta prevista.</t>
  </si>
  <si>
    <t>Al corte 30 de junio del 2025 se tienen estimados y establecidos los Fondos de Abandono de 39 áreas devueltas y 4 Áreas en Periodo de Explotación / Producción. Cabe anotar que la información base para la estimación de los Fondos de Abandono (IRR-2024) fue remitida por la VORP el 04 de junio de 2025, hecho que ha impactado en los resultados obtenidos, los cuales se encontraron por debajo de la meta establecida. A este corte se encuentran 40 Áreas en proceso de revisión para su estimación, 2 de las cuales están pendientes de complementar por parte del Operador  ya que fueron objeto de requerimientos a fin de proceder con su correcto establecimiento y 38 Conceptos de Verificación se encuentran en proceso de revisión por la Gerencia y Garantías.</t>
  </si>
  <si>
    <t>Al corte 30 de septiembre del 2025 se tienen estimados y establecidos los Fondos de Abandono de 39 áreas devueltas y 28 Áreas en Periodo de Explotación / Producción. A este corte se encuentran 136 Áreas en proceso de revisión para su estimación, 24 de las cuales están pendientes de complementar por parte del Operador  ya que fueron objeto de requerimientos a fin de proceder con su correcto establecimiento y 112 Conceptos de Verificación se encuentran en proceso de revisión por la Gerencia y Garantías.</t>
  </si>
  <si>
    <t> </t>
  </si>
  <si>
    <t xml:space="preserve">Al corte 31 de diciembre del 2025 se tienen estimados y establecidos los Fondos de Abandono de 39 áreas devueltas y 120 Áreas en Periodo de Explotación / Producción. A este corte se encuentran 44 Áreas en proceso de revisión para su estimación, 7 de las cuales están pendientes de complementar por parte del Operador  ya que fueron objeto de requerimientos a fin de proceder con su correcto establecimiento; adicionalmente 37 Conceptos de Verificación se encuentran en proceso de revisión así: uno (1) en profesional, 18 en Gestor y 18 en Gerente. Los resultados inferiores a la meta prevista, obligan a revisar procedimientos, plantear ajustes y diseñar estrategias para mejorar la gestión en la próxima vigencia. </t>
  </si>
  <si>
    <t>Oportunidad en la entrega de los Programas en Beneficio de las comunidades</t>
  </si>
  <si>
    <t>Realizar la medición de los tiempos de entrega de los Programas en Beneficio de las Comunidades</t>
  </si>
  <si>
    <t>(Número de solicitudes PBC del trimestre atendidas en 60 días  / Total de solicitudes recibidas en el trimestre )*100</t>
  </si>
  <si>
    <t xml:space="preserve">Diego Tellez
</t>
  </si>
  <si>
    <t xml:space="preserve">diego.tellez@anh.gov.co
</t>
  </si>
  <si>
    <t xml:space="preserve">La medición de los tiempos de entrega de los Programas en Beneficio de las Comunidades se cumplio a cabalidad de acuerdo con los tiempos establecidos </t>
  </si>
  <si>
    <t xml:space="preserve">La medición de los tiempos de entrega de los Programas en Beneficio de las Comunidades se viene cumpliendo a cabalidad de acuerdo con los tiempos establecidos </t>
  </si>
  <si>
    <t>La medicion de los tiempos de entrega de los Programas en Beneficio de las Comunidades se viene cumpliendo a cabalidad de acuerdo con los tiempos establecidos</t>
  </si>
  <si>
    <t>La medicion de los tiempos de entrega de los
Programas en Beneficio de las Comunidades
se viene cumpliendo a cabalidad de acuerdo
con los tiempos establecidos</t>
  </si>
  <si>
    <t>Contratos de exploración y producción de hidrocarburos viabilizados.</t>
  </si>
  <si>
    <t>Coordinar acciones de manera colaborativa, involucrando diversas perspectivas (técnica, jurídica, de conflictividad), con el fin de analizar los hitos de la suspensión y llevar a cabo las gestiones necesarias para levantarla y reactivar los contartos de HC.</t>
  </si>
  <si>
    <t>Total Actividades Ejecutadas/Total Actividades Planeadas</t>
  </si>
  <si>
    <t>Bimestral</t>
  </si>
  <si>
    <t>Carpeta de Contratos Suspendidos. 
Ruta:  \\servicios.anh.gov.co\sservicios\Seguimiento socio ambiental\6- Resumen Contratos suspendidos</t>
  </si>
  <si>
    <t>Juan Camilo Florez Ninco
Sandra Luna Osorio</t>
  </si>
  <si>
    <t>juan.florez@anh.gov.co
sandra.luna@anh.gov.co</t>
  </si>
  <si>
    <t xml:space="preserve">En contratación del equipo de suspendidos. </t>
  </si>
  <si>
    <t>En virtud del plan de trabajo - etapa de gestión y seguimiento, para el mes de febrero de 2025, se llevaron a cabo reuniones los días 12, 19 y 26 de febrero de 2025 con el grupo de suspendidos de la Estrategia Territorial de Hidrocarburos - ETH en las cuales se presentó el siguiente avance:
Contrato E&amp;P PUT 4: Se coordinó reunión para el mes de marzo con Gran Tierra ,con el objeto de establecer un plan de acción para viabilizar las actividades exploratorias.
Contratos E&amp;P  LLA 38-LLA 52-LLA 39, LLA 70 y LLA 1: en gestión reunión con la Octava División de las Fuerzas Militares - FFMM.
Contratos E&amp;P PUT 9-PUT 36 y MECAYA:  seguimiento a las elecciones de Puerto Guzmán.
Contrato E&amp;P LLA 64: seguimiento al trámite de las Medidas de Medidas de Manejo Ambiental - MMA para el programa sísmico.
Contrato E&amp;P ODISEA. Seguimiento al plan de gestión social que adelanta la ETH.</t>
  </si>
  <si>
    <t>n virtud del plan de trabajo - etapa de gestión y seguimiento, para el mes de marzo de 2025, se llevaron a cabo reuniones los días 05, 12 y 19 de marzo de 2025 con el grupo de suspendidos de la Estrategia Territorial de Hidrocarburos - ETH en las cuales se presentó el siguiente avance:
Contrato E&amp;P PUT 4: Se llevó a cabo el 07 de marzo de 2025 reunión entre Gran Tierra y ANH para establecer la estrategia social de ingreso al territorio.
Contratos E&amp;P  LLA 38-LLA 52-LLA 39, LLA 70 y LLA 1: La ANH asistió a la reunión programada con la Octava División de las Fuerzas Militares - FFMM en Yopal, en la cual se informaron los contratos suspendidos en Arauca. Posteriormente, mediante comunicación con Id: 1801381 del 28/03/2025 la ANH remitió a la Octava División la información solicitada en el marco de la reunión sostenida en Yopal.
Contrato E&amp;P TIBURÓN: La ANH mediante comunicación con Id: 1777767 del 17/03/2025 solicitó  a COLPAN: (i)  fechas para realizar la visita al área de las comunidades étnicas, (ii) gestiones llevadas a cabo en el mes de febrero de 2025 y (iii) gestiones realizadas ante la DAIRM.
Contrato E&amp;P LLA 64: seguimiento al trámite de las Medidas de Medidas de Manejo Ambiental - MMA para el programa sísmico.
Contrato E&amp;P ODISEA. Seguimiento al plan de gestión social que adelanta la ETH.</t>
  </si>
  <si>
    <t>En virtud del plan de trabajo - etapa de gestión y seguimiento, para el mes de abril de 2025, se llevaron a cabo reuniones los días 02, 09 y 30 de abril 2025 con el grupo de suspendidos de la Estrategia Territorial de Hidrocarburos - ETH en las cuales se presentó el siguiente avance:
Contrato E&amp;P PUT 4: Se continuó con la articulación entre Gran Tierra y la ANH para avanzar en la estrategia territorial; no obstante, la Juan de Acción Comunal-JAC de Maracaibo no accedió las convocatorias de reunión. 
Así mismo, se relizaron convocatorias a la autoridad local, no obstante, no se pudo concertar el espacio solicitado.
Contratos E&amp;P  LLA 38-LLA 52-LLA 39, LLA 70 y LLA 1: La ANH continuó con el seguimiento al entorno de los contratos y a la espera de la respuesta por parte de la Octava División.
Contrato E&amp;P TIBURÓN: La ANH mediante comunicación con Id: 1804575 del 07/04/2025 solicitó  a COLPAN el  anvance de las gestiones y confirmación de las fechas de las visitas.
Contrato E&amp;P LLA 64: seguimiento al trámite de las Medidas de Medidas de Manejo Ambiental - MMA para el programa sísmico.
Contrato E&amp;P ODISEA. Seguimiento al plan de gestión social que adelanta la ETH.</t>
  </si>
  <si>
    <t>En virtud del plan de trabajo - etapa de gestión y seguimiento, para el mes de mayo de 2025, se continuó con el seguimiento a los siguientes contratos:
Contrato E&amp;P LLA 64: seguimiento al trámite de las Medidas de Medidas de Manejo Ambiental - MMA para el programa sísmico.</t>
  </si>
  <si>
    <t>En virtud del plan de trabajo - etapa de gestión y seguimiento, para el mes de junio de 2025, se llevó a cabo reunión el 20 de junio de 2025, donde se realizó seguimiento socio ambiental al Convenio de Explotación Rio de Oro.  
20/06/2025: Revisión estado del Convenio Suspendido Río de Oro ANH – Reunión entre la GSCYMA y la empresa IBEROAMERICANA DE HIDROCARBUROS CQ EXPLORACION Y PRODUCCION SAS (IHSA)</t>
  </si>
  <si>
    <t>c</t>
  </si>
  <si>
    <t xml:space="preserve">En virtud del plan de trabajo - etapa de gestión y seguimiento, para el mes de julio de 2025, se llevó a cabo reunión el 18 de julio de 2025  con el grupo de suspendidos de la Estrategia Territorial de Hidrocarburos - ETH en la cual se establecieron los nuevos objetivos de acción y distribución de contratos suspendidos. </t>
  </si>
  <si>
    <t xml:space="preserve">Fianlizó la suspensión de dos (2) contratos: E&amp;P TIBURÓN - E&amp;P VMM 2 Adicional:
Mediante comunicación con ID: 1937646 del  21 de agosto de 2025, la ANH informó a COLPAN la finalización de la suspensión del Contrato. 
En atención al Otrosí No. 4 del Contrato E&amp;P VMM 2 Adicional del 13 de agosto de 2025, mediante el cual se acordó el cambio de programa exploratorio, se dio por terminada la suspensión del Contrato. 
En el marco del plan de trabajo con el equipo de suspendidos, se realiazaron reuniones de seguimiento el 6 y 13 de agosto de 2025. </t>
  </si>
  <si>
    <t xml:space="preserve">En el marco del plan de trabajo se realizó seguimiento a los contratos suspendidos los días 3, 10, 17 y 24 de septiembre de 2025 con el equipo ANH-  ETH. 
El 2 de septiembre de 2025, se llevó a cabo reunión de seguimiento a los Contratos suspendidos LLA 52 y LLA 36 entre la ANH y Sierracol. 
Desde el equipo de Arauca y seguridad, se han venido acompañando diferentes espacios con el COPEI y así hacer seguimiento al orden público en Arauca. 
Mediante comunicación con radicado No. 20254311539801 Id: 1947130 del 15 de septiembre de 2025 se realizó invitación a la comunidad de Maracaibo a mesa de diálogo. 
Mediante comunicación con Radicado No. 20254311539801 Id: 1947130 del 12 de septiembre  se solicitó a la octava división información sobre el estado de seguridad en Arauca. </t>
  </si>
  <si>
    <t>Durante el 2025 la ANH continuó ejecutando el plan de trabajo construido en los años 2023 y 2024, enfocando las actividades en la fase de Seguimiento el cual corresponde al monitoreo, evaluación y ajuste permanente a las estrategias. 
En  el año 2025, cesaron las suspensiones de dos (2) contratos: 
- Contrato E&amp;P  VMM 2 Adicional el cual se acogió al Acuerdo 3 de 2025 y pasó de tener actividades no convencionales a convencional y,
- Contrato E&amp;P Tiburón, el cual con base en el seguimiento de la Entidad se determinó la cesación de la suspensión.
Adicionalmente, durante el año se llevaron a cabo las siguientes actividades: (i) reuniones y acompañamientos a territorio  entre el grupo de la ETH de la ANH y el equipo de seguimiento socio ambiental de la GSCYMA-VCH.; (ii) seguimiento al orden público con el apoyo de los profesionales de seguridad de la ETH y FFMM; (iii) articulación con entidades  competentes tales como: DANCP - ANLA - Corporaciones - Ministerio de Minas y Energía, Ministerio del Interior, FFMM entre otras.</t>
  </si>
  <si>
    <t>VICEPRESIDENCIA TÉCNICA</t>
  </si>
  <si>
    <t>GERENCIA GESTIÓN DE LA INFORMACIÓN TÉCNICA</t>
  </si>
  <si>
    <t>Identificación de oportunidades exploratorias de hidrocarburos</t>
  </si>
  <si>
    <t>Corresponde a los informes técnicos de evaluación de las cuencas de interés con nueva información</t>
  </si>
  <si>
    <t xml:space="preserve">Sumatoria de informes técnicos de evaluación entregados
</t>
  </si>
  <si>
    <t>Matriz de seguimiento mensual de la información reportada en la PIIP del DNP</t>
  </si>
  <si>
    <t>Diana Carolina Echeverry</t>
  </si>
  <si>
    <t>Claudia Alvarez</t>
  </si>
  <si>
    <t>claudia.alvarez@anh.gov.co</t>
  </si>
  <si>
    <t>En el periodo se suscribió un contrato sobre Prestación de servicios para la ejecución del proceso de consulta previa con la comunidad indígena La Unión con la empresa EATEC SAS por un valor de $1.682.372.617</t>
  </si>
  <si>
    <t>En el periodo se registraron obligaciones por $274.194.121,3 y pagos por $210.767.020,47. Corresponden al contrato 106 de 2025 el cual se encuentra en ejecución de acuerdo a los compromisos pactados en el contrato.</t>
  </si>
  <si>
    <t>Se registró obligación y pago por $163.979.737,43 Corresponden al contrato 106 de 2025 el cual se encuentra en ejecución de acuerdo a los compromisos pactados en el contrato</t>
  </si>
  <si>
    <t>En el periodo se obligó y pago 615906982,32 del contrato 106 de 2025, tambien se suscribió un Otrosi Cto 540 de 2024 para la  Interventoría para la adquisición, procesamiento, interpretación e integración de datos aerogeofísicos en áreas del complejo volcánico de Galeras, Nariño, con LITHOSPHERA LTDA por un valor de $52.522.469. Esta necesidad surge debido a que, por
condiciones meteorológicas adversas (nubosidad, vientos y lluvia), no ha sido posible finalizar la adquisición de
los datos aerogeofísicos estipulados en el contrato (2178 km).</t>
  </si>
  <si>
    <t>En el periodo se registró la suscripción de un contrato (497 de 2025) para Realizar el diagnóstico y proponer un plan de trabajo que asegure el abandono definitivo de los pozos estatigráficos de la ANH que lo requieran por un valor de $1.200.531.166 con ACIPET -  ASOCIACION COLOMBIANA DE INGENIEROS DE PETROLEOS, ENERGIA Y TECNOLOGIAS AFINES.
Se realizó ejecución para GMF - Gravámanes de Movimientos Financieros ($29.452).</t>
  </si>
  <si>
    <t>En el periodo no se registró la suscripción de contratos, como tampoco se registraron obligaciones y pagos.</t>
  </si>
  <si>
    <t>En el periodo no se registró la
suscripción de contratos, se
registró una obligación y pago
del contrato 540-2025 por
$12.814.746,88.</t>
  </si>
  <si>
    <t>En el periodo no se registraron compromisos, se resgistraron obligaciones y pagos por $38.704.383,90 del Cto 540 de 2024.</t>
  </si>
  <si>
    <t>En el periodo se suscribió el contrato 642-2025 con la EMPRESA NACIONAL PROMOTORA DEL DESARROLLO TERRITORIAL S.A. por un valor total de $109.467.828.077 para la perforación del pozo estratigráfico ANH-Paleozoico-1X.
En cuanto a compromisos, obligaciones y pagos no se registraron en el periodo.</t>
  </si>
  <si>
    <t>En el periodo no se suscribieron compromisos, obligaciones ni pagos.</t>
  </si>
  <si>
    <t xml:space="preserve">GERENCIA DE GESTION DEL CONOCIMIENTO </t>
  </si>
  <si>
    <t>Documentos de investigación realizados </t>
  </si>
  <si>
    <t>Corresponde a los documentos de investigación realizados para robustecer, caracterizar e integrar la información geológica y geofísica según el potencial prospectivo de las cuencas de interés - (información secundaria)</t>
  </si>
  <si>
    <t xml:space="preserve">Sumatoria de documentos de investigación realizados
</t>
  </si>
  <si>
    <t>No hubo avances ni en la ejecución física o de metas, ni ejecución presupuestal en el período correspondiente.</t>
  </si>
  <si>
    <t>Se registraron compromisos, obligaciones y pagos de GMF-Impuestos por $215.016.</t>
  </si>
  <si>
    <t>Las obligaciones y pagos registradas corresponden a prestaciones de servicios profesionales y a GMF - Gravámanes de Movimientos Financieros ($170.668).</t>
  </si>
  <si>
    <t>En el periodo se registraron compromisos por $302.508 correspondientes al GMF; no se reportaron obligaciones ni pagos.</t>
  </si>
  <si>
    <t>En el periodo no se registraron compromisos; se registraron obligaciones y pagos por $302.508, correspondientes al GMF.</t>
  </si>
  <si>
    <t>En el periodo se suscribió el contrato 642-2025 con la  EMPRESA NACIONAL PROMOTORA DEL DESARROLLO TERRITORIAL S.A. por un valor total de $109.467M, para la perforación del pozo estratigráfico ANH-Paleozoico-1X.
En cuanto a compromisos, obligaciones y  pagos no se registraron en el periodo.</t>
  </si>
  <si>
    <t>En el periodo no se registraron compromisos; se registraron obligaciones y pagos por $302,508 correspondientes al GMF</t>
  </si>
  <si>
    <t>Documentos metodológicos realizados</t>
  </si>
  <si>
    <t>Corresponde a los documentos metodológicos realizados para buscar y determinar oportunidades prospectivas en áreas con posible éxito exploratorio en cuencas Maduras</t>
  </si>
  <si>
    <t>En el periodo no se registraron compromisos, obligaciones ni pagos.</t>
  </si>
  <si>
    <t>En el periodo se suscribió el contrato 642-2025 con la  EMPRESA NACIONAL PROMOTORA DEL DESARROLLO TERRITORIAL S.A. por un valor total de $109.467M, para la perforación del pozo estratigráfico ANH-Paleozoico-1X. De esta actividad de cadena de valor corresponden $244M, y el contrato 644-2025 con la  EMPRESA DE TELECOMUNICACIONES DE POPAYAN S.A. EMTEL E.S.P, por un valor total de $4.700M para la solución del BRAIN VT
En cuanto a compromisos, obligaciones y  pagos no se registraron en el periodo.</t>
  </si>
  <si>
    <t>En el periodo se suscribió el contrato 655-2025 con la UNIVERSIDAD INDUSTRIAL DE SANTANDER por $9.139.703.402, para la Caracterización de yacimientos depletados en cuencas sedimentarias para el almacenamiento geológico de CO₂ mediante simulación numérica.
En el periodo se registro la suscripción del contrato 674-2025 de prestación de servicios profesionales po $18.450.000=
En cuanto a obligaciones y pagos no se registraron en el periodo.</t>
  </si>
  <si>
    <t>Contribución de la evaluación del potencial de fuentes no convencionales de energía para la transición energética   Nacional</t>
  </si>
  <si>
    <t>Corresponde a documentos de investigación realizados para fuentes no convencionales de energía - FNCE</t>
  </si>
  <si>
    <t>Sumatoria de ocumentos de investigación realizados</t>
  </si>
  <si>
    <t>En el periodo se registraron $675.475.000 de Prestaciones de servicios profesionales.</t>
  </si>
  <si>
    <t>En el periodo se registraron $298.787.500 de Prestaciones de servicios profesionales, se obligaron y se pagaron $24.429.167. Por otra parte se comprometieron $20.854.038.125 Cto 472 de 2025 sobre  Análisis integral de los núcleos de pozos estratigráficos de la ANH</t>
  </si>
  <si>
    <t xml:space="preserve">Para el Cto 537 de 2025 Prestaciones de servicios profesionales se Comprometieron $23.667.507 </t>
  </si>
  <si>
    <t xml:space="preserve">En el periodo se registraron $102.325.750 de Prestaciones de servicios profesionales, los cuales se obligaron y se pagaron.
También se liberaron $80.052.500 correspondientes al Cto 243 de 2025 porque fue cancelado.
</t>
  </si>
  <si>
    <t>En el periodo se registró la suscripción de 1 contrato, Cto 575 de 2025, Análisis, diseño, implementación y puesta en funcionamiento del Banco de Información Energética (BIEN) que contemple la gobernanza del dato y permita la carga de información, la estandarización, el acceso y el manejo integral y sistemático de la información gestionada por la Vicepresidencia Técnica de la ANH., con UNION TEMPORAL ANH PWD - NX 2025, por $23.750.717.459.
En cuanto a obligaciones y compromisos se registraron $105.370.001 correspondientes a prestaciones de servicios profesionales.</t>
  </si>
  <si>
    <t>En el periodo se comprometieron $32.000 por concepto de GMF, y se registraron obligaciones y pagos por $105.370.001 correspondientes a la prestación de servicios profesionales.</t>
  </si>
  <si>
    <t>En el periodo se registró la suscripción de dos contratos: el Cto. 605-2025 por $4.380.000.000 y el Cto. 602-2025 por $3.922.299.115 los dos con la UNIVERSIDAD DE CARTAGENA, y Cto 618-2025 por $3.694.125.000 con la UNIVERSIDAD DEL MAGDALENA.
En cuanto a las obligaciones y pagos, se registraron $1.182.621.302 correspondientes al Cto. 472-2025 con el UNIVERSIDAD INDUSTRIAL DE SANTANDER, $105.370.001 por prestación de servicios profesionales y $32.000 por concepto de GMF.</t>
  </si>
  <si>
    <t>En el periodo se registró la suscripción de dos contratos:
1. Cto 632-2025 Adquirir, procesar, interpretar e integrar datos gradiente gravimétrico y magnetometría aerotransportados, en áreas de interés de hidrógeno, en los departamentos de Antioquia-Córdoba, por $19738.200.594 con UNION TEMPORAL XCALIBUR SMART MAPPING COLOMBIA.
2. Cto 636 de de prestación de servicios profesionales por $25.625.000.
En cuanto a obligaciones y pagos, se registraron valores por $1.595.300.097 del Cto 472-2025, $2375.071.745,90 del Cto 575-2025, y $105.370.001 correspondientes a prestaciones de servicios profesionales.</t>
  </si>
  <si>
    <t>En el periodo se registró la suscripción del Cto 654-2025 por un total de $8.840.418.575. Para esta actividad de "Documentos con diseño de Recolección de Información" solo corresponde $1.849.307.543 y para la actividad "Resultados
Análisis de Información" corresponde $5.955.875.000, con la UIS sobre Realizar la caracterización y análisis integral para desarrollar almacenamientos subterráneos de CO2 en estructuras geológicas asociadas a acuíferos salinos y yacimientos depletados.
En cuanto a obligaciones y pagos se registraron $107.761.668 correspondientes a prestaciones de servicios profesionales.</t>
  </si>
  <si>
    <t>En el período no se suscribieron compromisos; se registraron obligaciones por: Cto 472-2025 UIS $12.939.916.362; Cto 575-2025 $11.875.358.729,8 Ctos OPS $115.620.001; Cto 632-2025 UTXcalibur $3.947.640.118,8; Cto 605-2025 $2.517.955.709; Cto 654-2025 UIS $486.223.021,5; Cto 618-2025 UNIMAGDALENA $1.177.800.000=</t>
  </si>
  <si>
    <t>Estudios de pre inversión realizados</t>
  </si>
  <si>
    <t>Conjunto de análisis y estudios necesarios para evaluar, desde el punto de vista técnico y económico, la viabilidad de emprender un proyecto de infraestructura para fuentes no convencionales y renovables de energía (Corresponde a nuevas áreas prospectivas orientadas en Fuentes No Convencionales de Energía Renovable (FNCER) provenientes del subsuelo, evaluadas)</t>
  </si>
  <si>
    <t>Sumatoria de estudios de pre inversión realizados
(Área evaluadas técnicamente ofrecidas para nominación en procesos competitivos)</t>
  </si>
  <si>
    <t>En el periodo se suscribieron 27 contratos de prestaciones de servicios  y se reportaron obligaciones por $6.662.500 y pagos por $6.457.500 en el periodo.</t>
  </si>
  <si>
    <t>En el periodo se reportaron por Prestación de servicios profesionales: se obligaron $277.262.501 y se pagaron $277.467.501</t>
  </si>
  <si>
    <t>Se comprometieon $4.100.000.000 Cto 478 de 2025 sobre Desarrollar metodologías y herramientas tecnológicas integrales - Ruta de Energía Solar</t>
  </si>
  <si>
    <t>En el periodo se registró la suscripción de tres contratos, 1. Cto 535 de 2025, Evaluación del play combinado de gas natural e hidrógeno natural en rocas generadoras y carbones antraciticos presentes en las cuencas Cesar-Ranchería y Valle Superior del Magdalena, así como las posibles acumulaciones de estos gases asociados al diapirismo de sal en la Cordillera Oriental mediante la perforación de cuatro (4) pozos estratigráficos y la toma de registros eléctricos y de gases, por $55.150.824.542 con el CONSORCIO H2C, 2. Cto 478 de 2025, Desarrollar metodologías y herramientas tecnológicas integrales para evaluar y gestionar de manera efectiva los impactos ambientales y sociales de los proyectos de energías renovables en Colombia (Caso de Estudio No 1 - Ruta Eólica) por $4.100.000.000 con UNIVERSIDAD DEL MAGDALENA</t>
  </si>
  <si>
    <t>En el periodo se registró la suscripción de 1 contrato, Cto 549 de 2025, 3. Aunar esfuerzos técnicos, jurídicos, administrativos y financieros entre la Agencia Nacional de Hidrocarburos (ANH) y el Centro de Bioinformática y Biología Computacional de Colombia (BIOS), con el fin de estructurar y acompañar proyectos de comunidades energéticas en zonas de influencia de actividades de exploración y producción de hidrocarburos, bajo criterios de sostenibilidad social, ambiental y técnica, en concordancia con los lineamientos del Plan Nacional de Desarrollo 2022-2026 y su compromiso con la transición energética just, con BIOS - CENTRO DE BIOINFORMATICA Y BIOLOGICA COMPUTACIONAL DE COLOMBIA. 
Se comprometierón $24.800 correspondientes a GMF. Se obligó  y pagó $376.687.500 correspondientes a prestaciones de servicios profesionales y GMF.</t>
  </si>
  <si>
    <t>En el periodo se liberaron $80.052.500 correspondientes al Cto 243 de 2025 porque fue cancelado, el cual fue efectivamente en Julio.
En cuanto a obligaciones y pagos se registraron $13.724.681.833 correspondientes a: $376.687.500 de prestaciones de servicios profesionales, $11.030.158.433 del Cto 535-2025 y  $24.800 de GMFy $2.317.811.100 correspondiente al Cto 549 de 2025.</t>
  </si>
  <si>
    <t>En el periodo se comprometieron $3.364 por concepto de GMF, y se registraron obligaciones y pagos por $376.687.500 correspondientes a la prestación de servicios profesionales.
Se suscribió un contrato (Cto. 595-2025) con la UPTC, cuyo objeto es la realización de estudios geocientíficos orientados al conocimiento del potencial geotérmico en el área de la Caldera de Paletará, por un valor de $5.227.965.778. Durante el mismo periodo no se registraron
compromisos, obligaciones ni pagos.
Adicionalmente se realizó la corrección del valor reportado en el RP 80225, restando $120.000.000 al Cto. 549-2025. El valor ajustado corresponde a $7.726.037.000.</t>
  </si>
  <si>
    <t>Durante el periodo se suscribieron dos contratos: el Cto. 607-2025 con la Unión Temporal Epsilon por $15.319.435.769,05 y el Cto. 598-2025 con la Universidad de Cartagena por $4.460.435.257, para un total de $19.779.871.026,05. Adicionalmente, se registró la adición al Cto. 549-2025 por $2.205.235.368. En cuanto a las obligaciones y pagos, se reportaron $984.000.000 del Cto. 515-2025 con la Universidad del Magdalena, $984.000.000 del Cto. 595-2025 con la Universidad Pedagógica y Tecnológica de Colombia, $9.717.458.379,64 del Cto. 535-2025 con el Consorcio H2C, $376.668.500 por prestación de servicios profesionales y $3.364 por concepto de GMF, alcanzando un total de $12.062.130.243,64 en obligaciones y pagos.</t>
  </si>
  <si>
    <t>En el periodo se registró la suscripción de dos contratos de prestación de servicios profesionales y adiciones a contratos de la misma naturaleza por un valor de $64.899.616,67.
En cuanto a obligaciones y pagos se registró obligaciones por $376.687.500  y pagos por $364.387.500, correspondientes a prestaciones de servicios profesionales. Y pagos se registrado $1.158.905.550, correspondientes al contrato No. 549-2025.</t>
  </si>
  <si>
    <t>En el periodo se registró la suscripción del Cto 654-2025 por un total de $8.840.418.575, para la actividad "Adquirir y procesar Información Técnica" solo corresponde $480.236.032 y para la actividad "Analizar e integrar la información técnica de FNCE" corresponden $1.455.000.000, con la UIS sobre Realizar la caracterización y análisis integral para desarrollar almacenamientos subterráneos de CO2 en estructuras geológicas asociadas a acuíferos salinos y yacimientos depletados O&amp;G en áreas libres. Se registro adicion de contratos de PSP por $9.344.550.
En cuanto a obligaciones y pagos se registró obligaciones por $20.410.159.039,55 de los contratos de $535, 607 y prestaciones de servicios de 2025 y pagos por $16.578.178.528,55, correspondientes 535 y prestaciones de servicios de 2025.</t>
  </si>
  <si>
    <t>En el período no se suscribieron compromisos; se registraron obligaciones por: ctos OPS $478.791.348,33; Cto 607 UTEPSILON $2.074.313.244;Cto 598-2025 U Cartagena $1.238.319.866; Cto 654-2025 UIS $486.223.021,5; Cto 478-2025 UniMagdalena $984.000.000; Cto 515-2025 UniMagdalena $984.000.000; Cto 595-2025 UPTC $2.487.198.150; Cto 549-2025 BIOS $30.341.269.340.</t>
  </si>
  <si>
    <t>VICEPRESIDENCIA DE PROMOCIÓN Y ASIGNACIÓN  DE ÁREAS</t>
  </si>
  <si>
    <t>GERENCIA DE PROMOCIÓN Y ASIGNACIÓN DE ÁREAS</t>
  </si>
  <si>
    <t>Fortalecimiento promoción del sector energético colombiano en el marco de un escenario nacional e internacional de transición energética  Nacional</t>
  </si>
  <si>
    <t>N:\2025\PLANEACION Y PRESUPUESTO\PIIP\INFORMES EJECUTIVOS MENSUALES</t>
  </si>
  <si>
    <t>Eduardo Rodríguez Zapata</t>
  </si>
  <si>
    <t>eduardo.rodriguez@anh.gov.co</t>
  </si>
  <si>
    <t>Se tienen previstas las actividades para el segundo semestre del año 2025</t>
  </si>
  <si>
    <t>Estudio de Competitividad de Fuentes No Convencionales de Energía Renovable FNCER a nivel global.</t>
  </si>
  <si>
    <t>Suscripción a la herramienta de investigación sobre el mercado de Petróleo y Gas, Energías Renovables y Eólico Offshore</t>
  </si>
  <si>
    <t>Eventos de divulgación realizados (promoción y posicionamiento)</t>
  </si>
  <si>
    <t>Servicio de divulgación para la promoción y posicionamiento de los recursos hidrocarburíferos, mediante los cuales se realiza promoción del potencial de hidrocarburos del país para incrementar la inversión en el sector. (Corresponde a la participación estratégica de la ANH en foros, congresos y eventos priorizados a nivel nacional e internacional)</t>
  </si>
  <si>
    <t>Sumatoria de eventos estratégicos en los que participa la ANH</t>
  </si>
  <si>
    <t>Actividades programadas a partir de marzo de 2025</t>
  </si>
  <si>
    <t>14° edición de Colombia Genera 2025
4° Congreso Internacional de Hidrógeno</t>
  </si>
  <si>
    <t xml:space="preserve">Congreso Naturgas 2025
VII Reunión Nacional de Geotermia. </t>
  </si>
  <si>
    <t xml:space="preserve"> - 8° Encuentro y Feria Renovables,  
  - Congreso de Captura, Utilización y  
  - Almacenamiento de Carbono (CCUS) de América Latina 2025, 
  - Día ACGGP, 
  - International Hydrogen Ramp - Up Program (H2Uppp) - Roadshow Europe 2025
  - Foro: La regulacion como motor de la transicion energetica en Colombia</t>
  </si>
  <si>
    <t xml:space="preserve">  - IV Gran Foro ACP: Hechos de sostenibilidad, 
- Global Energy Show
- Primer Foro Geotermia Colombia: Del potencial a la acción.</t>
  </si>
  <si>
    <t xml:space="preserve"> - Foro Internacional de Energías Renovables: El Caribe Liderando el Camino Hacia la Sostenibilidad Energética.
- 3° Congreso de Hidrógeno y Eficiencia Energética.
- Foro regional Offshore "La clave para una soberanía energética sostenible".
- Foro de Gas 2025.
- VII Congreso Internacional GLP
- Foro Energético ANDEG
- XX Congreso Colombiano de Geología y VII Simposio de Exploradores</t>
  </si>
  <si>
    <t xml:space="preserve"> - Congreso y Exhibición Internacional de la AAPG. Internacional de la AAPG. 
-  XXII Congreso Colombiano de Petróleo, Gas y Energía, explorando el poder energético sostenible.
- Segundo Foro Offshore Caribe: Energía y Progreso
- I Foro energético Articulación: clave del éxito de la seguridad energética en Colombia.
-  42a Conferencia Energética Colombiana -ENERCOL
- Cumbre de Biodiversidad y Sostenibilidad en la Orinoquia Colombiana
</t>
  </si>
  <si>
    <t xml:space="preserve"> -  H-NAT 2025 WORLD SUMMIT.
-   Congreso Nacional de Distribuidores Minoristas de Combustibles y Energéticos "Innovación y regulación para un sector en evolución" 
-   VIII Cumbre del Petróleo, Gas y Energía. 
-   Foro Regulatorio Internacional 2025 – Naturgas  
-   XXV Congreso Nacional en Derecho Minero-Energético. 
-   "2nd Edition ISEM – International Solar Energy Meet". </t>
  </si>
  <si>
    <t>Eventos de divulgación realizados (conflictividad del sector)</t>
  </si>
  <si>
    <t>Eventos de divulgación de las acciones a nivel nacional, regional y local para viabilizar las actividades de exploración y producción de hidrocarburos.  (Corresponde a la generación de instancias de diálogo para la trasformación de la conflictividad y la comunicación adecuada de la información del sector de hidrocarburos)</t>
  </si>
  <si>
    <t>Se tienen previstas las actividades para el segundo semestre del año 2025. 
Se está adelantando el proceso para iniciar la gestión.</t>
  </si>
  <si>
    <t>Se tienen previstas las actividades para el mes de diciembre</t>
  </si>
  <si>
    <t xml:space="preserve">
Recursos destinados al apoyo de la gestión de procesos misionales de la VPAA</t>
  </si>
  <si>
    <t>Corresponde a la contratación de profesionales que asumen actividades administrativas de apoyo a los procesos misionales de la Vicepresidencia de Promoción y Asignación de Áreas  para la oportuna atención de los trámites relacionados con los procesos de asignación de áreas y eventos a cargo de la Vicepresidencia.</t>
  </si>
  <si>
    <t xml:space="preserve">Recursos ejecutados en compromisos / Recursos programados </t>
  </si>
  <si>
    <t>Recursos comprometidos durante el mes</t>
  </si>
  <si>
    <t>OFICINA DE TECNOLOGÍAS DE LA INFORMACIÓN</t>
  </si>
  <si>
    <t>Optimización de las Tecnologías de la Información en el marco de la Transformación Digital para soportar la transición energética de los recursos hidrocarburíferos a nivel   Nacional</t>
  </si>
  <si>
    <t>Servicios de información implementados</t>
  </si>
  <si>
    <t>Servicios de información implementados obtenidos frente  a Servicios de información implementados proyectados</t>
  </si>
  <si>
    <t>(productos obtenidos/ productos proyectados)</t>
  </si>
  <si>
    <t xml:space="preserve">Z:\CONTRATACION OTI\CONTRATOS 2025\2-Personas Juridicas\7. CTO 287 de 2025 -WEBINAR - S&amp;S
N:\CONTRATACION OTI\CONTRATOS 2025\1-Personas Naturales\5.CTO 138 de 2025 - Said Cortes
Z:\CONTRATACION OTI\CONTRATOS 2025\2-Personas Juridicas\14. CT 536 de 2025 Gestión de Innovación
N:\CONTRATACION OTI\CONTRATOS 2025\2-Personas Juridicas\18. CTO 589 de 2025 - PLATAFORMA DE RECOLECCION, VALIDACIÓN USO ESTRATEGICO Y OBSERVATORIO INTELIGENTE  DE DATOS
</t>
  </si>
  <si>
    <t>Alexandra Roa Mendoza</t>
  </si>
  <si>
    <t>Cristian Camilo Ramirez Gonzalez</t>
  </si>
  <si>
    <t>cristian.ramirez@anh.gov.co</t>
  </si>
  <si>
    <t>Se inicia la estructuracion para Adquirir la plataforma de seminarios web para los procesos competitivos de la ANH por un (1) año TI y Prestar servicios profesionales para la digitalización de servicios y procesos en la oficina de tecnologías de la información para la transformación digital de la ANH</t>
  </si>
  <si>
    <t>Se suscribio el contrato N. 287 de 2025 para adquirir la plataforma de seminarios web para los procesos competitivos de la ANH por un (1) año TI y Prestar servicios profesionales para la digitalización de servicios y procesos en la oficina de tecnologías de la información para la transformación digital de la ANH.
Se suscribio el Cto 138 de 2025 para prestar servicios profesionales para la digitalización de servicios y procesos en la oficina de tecnologías de la información para la transformación digital de la ANH</t>
  </si>
  <si>
    <t>Se realiza revision de los productos planteados para la vigencia en el proyecto de inversion y en PETI.</t>
  </si>
  <si>
    <t>Se inicio estructuracion de proceso de contratacion y ficha tecnica de proceso para cumplir algunos productos programados.</t>
  </si>
  <si>
    <t>Se suscribio cto 536 de 2025 con el que se espera cumplir algunos productos programados en la vigencia.</t>
  </si>
  <si>
    <t>Se encuentra en estructuracion ficha tecnica y sondeo de mercado del proyecto con el que se espera cumplir los productos de servicios de informacion.</t>
  </si>
  <si>
    <t xml:space="preserve">Se recibio el plan de proyecto y subplanes con los que se esperan cumplir algunas actividades y productos.
</t>
  </si>
  <si>
    <t>Se suscribio el cto 589 de 2025 Contratar la prestación de servicios tecnológicos especializados orientados a la transformación digital de la ANH, mediante la implementación de una plataforma para la recolección y validación de datos, provisión de licencia  y/o soporte y mantenimiento para la 
operación segura del datacenter.</t>
  </si>
  <si>
    <t>Vienen avanzando con normalidad las actividades establecidas en cada una de las fases de los proyectos.</t>
  </si>
  <si>
    <t xml:space="preserve">Vienen avanzando con normalidad las actividades establecidas en cada una de las fases de los proyectos. </t>
  </si>
  <si>
    <t>Vienen avanzando en el proyecto denominado  Plataforma de captura de datos  del contrato 589 de 2025 y con las fases y actividades del contrato 536 de 2025, con los que se espera cumplir los productos planteados.</t>
  </si>
  <si>
    <t>Índice de capacidad en la prestación de servicios de tecnología</t>
  </si>
  <si>
    <t>Plataforma de servicios de analítica implementada</t>
  </si>
  <si>
    <t>Z:\CONTRATACION OTI\CONTRATOS 2025\2-Personas Juridicas\14. CT 536 de 2025 Gestión de Innovación</t>
  </si>
  <si>
    <t>Se inicia el proceso precontractual para la contratacion de profesionales especializados encargados de la estructuracion de proyectos.</t>
  </si>
  <si>
    <t>Se contrata profesionales encargado de estructuracion de proyectos.</t>
  </si>
  <si>
    <t>Se inicio estructuracion de proceso de contratacion y ficha tecnica</t>
  </si>
  <si>
    <t>Se suscribio cto 536 de 2025 con el que se espera cumplir  productos programados en la vigencia</t>
  </si>
  <si>
    <t>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t>
  </si>
  <si>
    <t>No se registran obligaciones en el periodo.</t>
  </si>
  <si>
    <t>Fase Co – Comprensión: Durante esta fase se levantó y consolidó el Informe de Diagnóstico de Madurez Analítica y de Capacidades Institucionales, el cual permitió identificar el nivel de madurez organizacional en materia de gestión y calidad de datos, así como brechas frente a marcos de referencia especializados.
Fase Cre – Creación: En esta fase se formuló el modelo funcional de la futura Unidad Analítica institucional, así como el procedimiento técnico para el desarrollo de proyectos de analítica de datos avanzada.
Fase Ar – Armado: Se adelantó la estructuración de lineamientos formales para la gestión inteligente de datos, orientados a asegurar trazabilidad, disponibilidad y gobernanza como capacidades permanentes de la entidad.
Fase Co – Comprensión: En esta fase se desarrolló el levantamiento de necesidades técnicas y el diagnóstico preliminar de la infraestructura de red institucional, consolidado en los entregables metodológicos y técnicos definidos para la fase.
Fase Cre – Creación: Se avanzó en la estructuración técnica del diseño de solución para la renovación y fortalecimiento de la infraestructura de red. Queda pendiente la radicación del entregable metodológico.</t>
  </si>
  <si>
    <t>se viene avanzado con lo planteado en el proyecto, no se registran obligaciones</t>
  </si>
  <si>
    <t>Índice de capacidad en la prestación de servicios de tecnología - para la digitalización de procesos misionales</t>
  </si>
  <si>
    <t>Herramienta de DevOps implementada, Software de planeación y seguimiento de proyectos de T</t>
  </si>
  <si>
    <t xml:space="preserve">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 La elaboración del plan de proyecto es de vital importancia para la gestión del proyecto considerando que en la fase de ejecución se debe articular el enfoque metodológico CoCreArE con cada uno de los componentes técnicos del proyecto. </t>
  </si>
  <si>
    <t>En el periodo no se registran obligaciones.</t>
  </si>
  <si>
    <t>Índice de capacidad en la prestación de servicios de tecnología - - para asegurar las capacidades tecnológicas</t>
  </si>
  <si>
    <t>Herramientas de ethical hacking con casos implementados, plataforma de respaldo y capacidades de centro de cómputo actualizada - Fase 1</t>
  </si>
  <si>
    <t>Se recibio el plan de proyecto y subplanes con los que se esperan cumplir algunas actividades y productos.</t>
  </si>
  <si>
    <t>se viene avanzado con lo planteado en el proyecto.</t>
  </si>
  <si>
    <t>*Ejercicio de thical hacking, analisis de vulnerabildiades, analisis de codigo, y pruebas de cargas y estress ejecutadas al 100%, se encuentra en proceso de acompañamiento de las remedicaciones.
*Informes Consolidados por Herramienta Informática
*Informes Totalizados por ejercicio
*CTM4Acuerdo_de_Autorizacion_para_Pruebas_de_Ethical_Hacking_firmado.pdf
*CTM4_AR_0.5 - Informe del Servicio de Análisis de Vulnerabilidades – Black Kite.docx
CTM4 Acuerdo de Autorización para Pruebas de Ethical Hacking.pdf
*CTM2 centro datos Armado:
CTM2_AR_0.7 - Reporte de Operación, cumplimiento de SLA y Eventos críticos - Diciembre.docx
CTM2_AR_0.6 - Reporte de Operación, cumplimiento de SLA y Eventos críticos - Noviembre.pdf
CTM2_AR_0.4 - Reporte de Operación, cumplimiento de SLA y Eventos críticos - Septiembre.pdf
CTM2_AR_0.5 - Reporte de Operación, cumplimiento de SLA y Eventos críticos - Octubre.pdf
CTM2_AR_0.1 - Reporte de Operación, cumplimiento de SLA y Eventos críticos - Junio.pdf
CTM2_AR_0.2 - Reporte de Operación, cumplimiento de SLA y Eventos críticos - Julio.pdf
CTM2_AR_0.3 - Reporte de Operación, cumplimiento de SLA y Eventos críticos - Agosto.pdf
El contrato 536 de 2025 se encuentra en ejcucion hasta el 28 de febrero.</t>
  </si>
  <si>
    <t>PRESIDENCIA - GERENCIA DE ASUNTOS LEGALES</t>
  </si>
  <si>
    <t xml:space="preserve">Actuaciones procedimientos de incumplimientos e instancias ejecutivas gestionadas y/o decididas </t>
  </si>
  <si>
    <t>El indicador refleja la gestion de impulsos y procesos decididos  por la Gerencia de Asuntos Legales y  Contratación en el ambito de instancias ejecutivas y procesos por incumplimiento, es importante destacar que este indicador tiene tendencia variable con respecto al historico de vigencias anteriores.</t>
  </si>
  <si>
    <t>( Total de impulsos y procesos decididos/ Número de instancias Ejecutivas y procesos de incumplimiento asignados)*100</t>
  </si>
  <si>
    <t xml:space="preserve">Se encuentran en la plataforma de gestión documental Control Doc y la carpeta de dichas Instancias está en la Ruta: https://anhcol.sharepoint.com/:u:/r/sites/GALC/SitePages/Home.aspx?csf=1&amp;web=1&amp;share=ETOmfk2uB6xAk8-ri9iPlfkBL6sl1AW5EZX5KyzESe3yKw&amp;e=hbR665 </t>
  </si>
  <si>
    <t xml:space="preserve">Esther Davila Visbal </t>
  </si>
  <si>
    <t>Pablo César Díaz Barrera</t>
  </si>
  <si>
    <t>pablo.diaz@anh.gov.co</t>
  </si>
  <si>
    <t>De 1 instancias ejecutivas en curso se realizaron (3) tres  impulsos de trámite y cero (0) cierres de primera instancia ejecutiva que corresponde a la Gerencia de Asuntos Legales y Contratación.
 y se expidieron tres(3) impulsos en el marco de los veintinueve (29) Incumplimientos Contractuales.</t>
  </si>
  <si>
    <t>De 2 instancias ejecutivas en curso se realizaron (5) cinco  impulsos de trámite y cero (0) cierres de primera instancia ejecutiva que corresponde a la Gerencia de Asuntos Legales y Contratación.
 y se expidieron diescinueve  (19) impulsos en el marco de los veintinueve (29 Incumplimientos Contractuales.</t>
  </si>
  <si>
    <t>De 4 instancias ejecutivas en curso se realizaron (5) cinco  impulsos de trámite y un (1) cierres de primera instancia ejecutiva que corresponde a la Gerencia de Asuntos Legales y Contratación.
 y se expidieron treinta y cuatro (32) impulsos en el marco de los treinta y dos (32) Incumplimientos Contractuales.</t>
  </si>
  <si>
    <t>De 4 instancias ejecutivas en curso se realizaron (4) cuatro  impulsos de trámite y cero (0) cierres de primera instancia ejecutiva que corresponde a la Gerencia de Asuntos Legales y Contratación.
 y se expidieron treinta (30) impulsos en el marco de los treinta y tres  (33) Incumplimientos Contractuales.</t>
  </si>
  <si>
    <t>De 6 instancias ejecutivas en curso se realizaron (6) seis impulsos de trámite y cero (0) cierres de primera instancia ejecutiva que corresponde a la Gerencia de Asuntos Legales y Contratación.
 y se expidieron veintisiete (27) impulsos en el marco de los veintiocho (28) Incumplimientos Contractuales.</t>
  </si>
  <si>
    <t>De 6 instancias ejecutivas en curso se realizaron (7) siete impulsos de trámite y un (1) cierre de primera instancia ejecutiva que corresponde a la Gerencia de Asuntos Legales y Contratación.
 y se expidieron treinta y un (31) impulsos en el marco de los veintinueve (29) Incumplimientos Contractuales.</t>
  </si>
  <si>
    <t>Para este triestre de 4 instancias ejecutivas en curso se realizaron (4) cuatro impulsos de trámite y un (1) cierre de primera instancia ejecutiva que corresponde a la Gerencia de Asuntos Legales y Contratación.
 y se expidieron treinta y un (31) impulsos en el marco de los veintiocho (28) Incumplimientos Contractuales. De los cuales entre julio.agosto y septiembre se expidieron seis (6) resoluciones definiendo los procedimientos de incumplimiento</t>
  </si>
  <si>
    <t>Para este trimestre de cuatro (4) instancias ejecutivas en curso se realizaron cinco (5) impoulsos de tramite y dos (2) cierres de primera etapa de la instancia, igualmente, se expidieron treinta y cho (38) impulsos en el marco de de los veinticinco (25)  procesos de incumplimiento contractuales. DEntro de los cuales en el trimestre de octubre a diciembre se expdió una (1) resolución imponiendo multa</t>
  </si>
  <si>
    <t>$ 498.041.676,00</t>
  </si>
  <si>
    <t>Actuaciones procedimientos Administrativos Sancionatorios gestionadas y/o decididas</t>
  </si>
  <si>
    <t>El indicador refleja la eficacia en la expedición de actos administrativos sancionatorios de impulso y de fondo generados por la Gerencia de Asuntos Legales y de Contratación,  es importante destacar que este indicador tiene tendencia variable con respecto al historico de vigencias anteriores.</t>
  </si>
  <si>
    <t>( Total de impulsos y/o procesos decididos/ Numeros de Procesos Administrativos Sancionatorios asignados )*100</t>
  </si>
  <si>
    <t>Los Actos Administrativos de los Procesos Administrativos Sancionatorios de Fiscalización en la carpeta del Servidor : Sancionatorios
El Acto Adminisrativo que resolvió Proceso de Incumplimiento Contractual en la carpeta de SharePoint en la sigguiente ruta: https://anhcol.sharepoint.com/:u:/r/sites/GALC/SitePages/Home.aspx?csf=1&amp;web=1&amp;share=ETOmfk2uB6xAk8-ri9iPlfkBL6sl1AW5EZX5KyzESe3yKw&amp;e=y8UwJO</t>
  </si>
  <si>
    <t>Angie Valezca Agudelo</t>
  </si>
  <si>
    <t>Para el mes de Enero del 2025, vale pena señalar que durante esta etapa la ANH se encuentra en proceso de contratación de personal para sustanciar esta clase de procesos en la medida que no se encuentra con personal de planta para desplegar esta labor, se expidio un (1) impulso, pronunciandose con respecto a un archivo en el Marco de los veintisiete (27) Procesos Administrativos Sancionatorios en curso.
 - Para un total de 1 actos administrativos en el marco de 27 procesos en curso.</t>
  </si>
  <si>
    <t>Para el este mes, vale pena señalar que durante esta etapa la ANH  aun se encontraba en proceso de contratación de personal, se expidieron tres (3) impulsos, dos (2) autos de pruebas y un (1)  archivo en el Marco de los veintiseis (26) Procesos Administrativos Sancionatorios en curso. 
 - Para un total de 3 actos administrativos en el marco de 26 procesos en curso.</t>
  </si>
  <si>
    <t>Se expidieron tres (3) impulsos, una (1) resolucion que decide, un (1) auto de cierre de pruebas y un (1) de archivo  en el Marco de los veinticinco (25) Procesos Administrativos Sancionatorios en curso.
 - Para un total de 3 actos administrativos en el marco de 25 procesos en curso.</t>
  </si>
  <si>
    <t>Se expidieron once (11) impulsos, un (1) auto de apertura, cuatro (4) autos de cierre de pruebas, no emitió autos de archivo y emitió dos (2) autos que resuelven recurso de reposición y cuatro (4) resoluciones que deciden, en el marco de los veinticuatro (24) Procesos Administrativos Sancionatorios en curso.
 - Para un total de 11 actos administrativos en el marco de 24 Procesos Administrativos Sancionatorios en curso</t>
  </si>
  <si>
    <t>Se expidieron ocho (8) impulsos, dos (2) auto de apertura, tres (3) autos de cierre de pruebas, un (1) auto de archivo y  dos (2) resoluciones que deciden, en el marco de los veinticuatro (24) Procesos Administrativos Sancionatorios en curso.
 - Para un total de 8 actos administrativos en el marco de 24 Procesos Administrativos Sancionatorios en curso</t>
  </si>
  <si>
    <t>Se expidieron diez (10) impulsos, dos (2) autos de cierre de pruebas, cinco (5) resoluciones que deciden y  tres (3) resoluciones que deciden recurso , en el marco de los veinticuatro (24) Procesos Administrativos Sancionatorios en curso.
 - Para un total de 10 actos administrativos en el marco de 21 Procesos Administrativos Sancionatorios en curso</t>
  </si>
  <si>
    <t>Para este trimestre se expidieron diecinueve (19) impulsos, tres (3) autos de cierre de pruebas, dos (2) autos que decretan pruebas, tres (3) resoluciones que deciden, seis (6) resoluciones que deciden recurso y una (1) Resolución que archiva el proceso, en el marco de los veinticuatro (12) Procesos Administrativos Sancionatorios en curso.
Para un total de 19 actos administrativos en el marco de 12 Procesos Administrativos Sancionatorios en curso.</t>
  </si>
  <si>
    <t>Para este trimestre se expidieron doce (12) impulsos, dos (2) autos de cierre de pruebas, cuatro (4) resoluciones que deciden, cuatro (4) resoluciones que deciden recurso, en el marco de los dieciseis (16) Procesos Administrativos Sancionatorios en curso.
Para un total de 22 actos administrativos en el marco de 16 Procesos Administrativos Sancionatorios en curso.</t>
  </si>
  <si>
    <t>$ 754.875.011,00</t>
  </si>
  <si>
    <t>Gestión Consejo Directivo ANH</t>
  </si>
  <si>
    <t>Este indicador mide la cantidad de sesiones realizadas por el Consejo Directivo, evaluando su nivel de actividad y cumplimiento de responsabilidades.</t>
  </si>
  <si>
    <t>(Total sesiones Realizadas / Numeros de sesiones convocadas)*100</t>
  </si>
  <si>
    <t xml:space="preserve">Consejo Directivo (\\servicios.anh.gov.co/sservicios) (Z:)
 </t>
  </si>
  <si>
    <t>Rossy Lorena Vallejo</t>
  </si>
  <si>
    <t>Para el mes de enero de 2025 se realizó 1 convocatoria a la sesion del Consejo Directivo  / Resultado de la convcatoria, se realizó 1 sesión</t>
  </si>
  <si>
    <t>Para el mes de febrero de 2025 se realizó 1 convocatoria a la sesion del Consejo Directivo  / Resultado de la convcatoria, se realizó 1 sesión</t>
  </si>
  <si>
    <t>Para el mes de marzo de 2025 se realizó 1 convocatoria a la sesion del Consejo Directivo  / Resultado de la convcatoria, se realizó 1 sesión</t>
  </si>
  <si>
    <t>Para el mes de abril de 2025 se realizó 1 convocatoria a la sesion del Consejo Directivo  / Resultado de la convcatoria, se realizó 1 sesión</t>
  </si>
  <si>
    <t>Para el mes de mayo de 2025 se realizó 1 convocatoria a la sesion del Consejo Directivo  / Resultado de la convcatoria, se realizó 1 sesión</t>
  </si>
  <si>
    <t>En el trimestre de octubre - noviembre y diciembre se realizaron 4 convocatorias al Consejo Directivo / Resultado de las convocatorias se realizarón 4 sesiones del Consejo Directivo</t>
  </si>
  <si>
    <t>$ 346.879.541,00</t>
  </si>
  <si>
    <t>Comunicación de respuesta a peticiones y Certificaciones Antecendetes de Sanciones</t>
  </si>
  <si>
    <t>El indicador refleja la eficacia en la atención de peticiones resueltas y constancias de certificacion registro de los procesos sancionatorios por la Gerencia de Asuntos Legales y Contratación</t>
  </si>
  <si>
    <t xml:space="preserve"> (Total de peticiones atendidas y certificaciones expedidas / Número de peticiones y solicitudes de certificación )*100</t>
  </si>
  <si>
    <t>Sistema de gestión documental Control Doc</t>
  </si>
  <si>
    <t xml:space="preserve">Esther Davila Visbal, Angie Agudelo, Rossy Vallejo </t>
  </si>
  <si>
    <t>Se ha dado respuesta a 2/2 peticiones allegadas a la GALC</t>
  </si>
  <si>
    <t>Se ha dado respuesta a 3/3 peticiones allegadas a la GALC</t>
  </si>
  <si>
    <t>Se ha dado respuesta a 1/1 peticiones allegadas a la GALC</t>
  </si>
  <si>
    <t>Se ha dado respuesta a 5/5 peticiones allegadas a la GALC</t>
  </si>
  <si>
    <t>Para este trimestre se realizaron 5/5 respuestas a derechos de petición y 7/7 de certificados de sanciones</t>
  </si>
  <si>
    <t>Para el trimestre se proyectaron 8/7 respuestas a derechos de petición y 12/12 de certificados de sanciones y acogimiento a Acuerdo 6 de 2023</t>
  </si>
  <si>
    <t>$ 155.250.000,00</t>
  </si>
  <si>
    <t xml:space="preserve">OFICINA DE CONTROL INTERNO </t>
  </si>
  <si>
    <t>Plan Anual de Auditoría Interna (PAAI) cumplido</t>
  </si>
  <si>
    <t>Establecer el grado de eficacia en que se ejecutan las actividades establecidas en el PAAI</t>
  </si>
  <si>
    <t>(Actividades ejecutadas /
Actividades programadas)*100</t>
  </si>
  <si>
    <t>Plan Anual de Auditoría Interna 2025 
Carpeta compartida:  Control Interno (\\servicios.anh.gov.co\sservicios):\01 PLAN ANUAL DE AUDITORIA INTERNA - PAAI\2025</t>
  </si>
  <si>
    <t>Rosario del Pilar Ramos Díaz</t>
  </si>
  <si>
    <t>rosario.ramos@anh.gov.co</t>
  </si>
  <si>
    <t>El PAAI 2025 inicia actividades en febrero</t>
  </si>
  <si>
    <t>7 informes presentados de 8 programados al corte de febrero</t>
  </si>
  <si>
    <t>17 informes presentados de 17 programados al corte de marzo</t>
  </si>
  <si>
    <t>26 informes presentados de 26 programados al corte de abril</t>
  </si>
  <si>
    <t>32 informes presentados de 32 programados al corte de mayo</t>
  </si>
  <si>
    <t>39 informes presentados de 40 programados al corte de mayo</t>
  </si>
  <si>
    <t>Para el III Trimestre de 2025 el PAAI tenía programados 28 informes, de los cuales se presentaron: 11 en el mes de julio, 6 en el mes de agosto y 7 en el mes de septiembre .</t>
  </si>
  <si>
    <t xml:space="preserve">OFICINA ASESORA JURIDICA </t>
  </si>
  <si>
    <t>Procesos de selección realizados durante la 
vigencia</t>
  </si>
  <si>
    <t>Los procesos son adelantados según la documentación radicada por cada Vicepresidencia, que cumpla con los requisitos para adelantar los procesos contractuales.​</t>
  </si>
  <si>
    <t>(Proceso adelantado / ESET radicado)*100.</t>
  </si>
  <si>
    <t>Base datos de la contratacion Administrativa de la OAJ
Z:\BASE DE DATOS DE LA ENTIDAD 2003 A 2023\BASE DE DATOS DE LA ENTIDAD</t>
  </si>
  <si>
    <t>Maribel Rodríguez Moreno</t>
  </si>
  <si>
    <t>maribel.rodriguez@anh.gov.co</t>
  </si>
  <si>
    <t xml:space="preserve">
En el primer semestre, el indicador muestra un cumplimiento del 100 % con respecto a la meta establecida, donde se atendieron 594 solicitudes  contratación, discriminado de la siguiente manera: se gestionó la suscripción de 546 contratos,  48 modificaciones y 7 ordenes de compra generadas por CCE derivadas de acuerdos marco,  prueba de la información se encuentra en la Base de Datos de Contratación Administrativa de la OAJ y de acuerdo con lo establecido en la Ley 80 de 1993 y demás normas concordantes
</t>
  </si>
  <si>
    <t xml:space="preserve">
En el segundo semestre, el indicador muestra un cumplimiento del 100 % con respecto a la meta establecida, donde se atendieron 433 solicitudes  contratación, discriminado de la siguiente manera: se gestionó la suscripción de 144 contratos,  280 modificaciones y 09 ordenes de compra generadas por CCE derivadas de acuerdos marco,  prueba de la información se encuentra en la Base de Datos de Contratación Administrativa de la OAJ y de acuerdo con lo establecido en la Ley 80 de 1993 y demás normas concordantes</t>
  </si>
  <si>
    <t>Oportunidad en la emisión de conceptos jurídicos</t>
  </si>
  <si>
    <t>Por concepto emitido en los plazos establecidos se entenderá aquel que se tramite en un tiempo máximo de 15 días hábiles contados a partir del día hábil siguiente a la radicación de la solicitud</t>
  </si>
  <si>
    <t>(Total de conceptos emitidos en los plazos 
establecidos/ Total solicitud de conceptos jurídicos)*100</t>
  </si>
  <si>
    <t>"  \\htchmydocs.anh.gov.co\sperfiles\maribel.rodriguez\My Documents\SIGECO\PLAN DE ACCION\PLAN DE ACCION 2025
Reporte indicador por correo a Laura  Sierra "</t>
  </si>
  <si>
    <t>En el primer trimestre del año 2025 se da un cumplimiento de la meta al 84,20% por lo siguiente: se resolvieron en tota 32 conceptos con un promedio de respuesta de 11,1 días por trámite,  lo que se encuentra dentro del margen de respuesta oportuna establecido por la OAJ en  los Acuerdos de Niveles de Servicio adoptados desde el año 2020, correspondiente a 15 días hábiles.</t>
  </si>
  <si>
    <t xml:space="preserve">En el segundo trimestre del año 2025 se da un cumplimiento de la meta al 73% por lo siguiente: se resolvieron en tota 53 conceptos con un promedio de respuesta de 6,1 días por trámite,  lo que se encuentra dentro del margen de respuesta oportuna establecido por la OAJ en  los Acuerdos de Niveles de Servicio adoptados desde el año 2020, correspondiente a 15 días hábiles.
</t>
  </si>
  <si>
    <t xml:space="preserve">
En el tercer trimestre del año 2025 se da un cumplimiento de la meta al 82,4% por lo siguiente: se resolvieron en tota 160 conceptos con un promedio de respuesta de 2,9 días por trámite,  lo que se encuentra dentro del margen de respuesta oportuna establecido por la OAJ en  los Acuerdos de Niveles de Servicio adoptados desde el año 2020, correspondiente a 15 días hábiles.
</t>
  </si>
  <si>
    <t xml:space="preserve">
En el cuarto trimestre del año 2025 se da un cumplimiento de la meta al 87,2% por lo siguiente: se resolvieron en tota 157 conceptos con un promedio de respuesta de 4,56 días por trámite,  lo que se encuentra dentro del margen de respuesta oportuna establecido por la OAJ en  los Acuerdos de Niveles de Servicio adoptados desde el año 2020, correspondiente a 15 días hábiles.
</t>
  </si>
  <si>
    <t>Notificaciones de procesos atendidos</t>
  </si>
  <si>
    <t>Corresponde a las demandas en contra de la entidad que son notificadas y requerimientos judiciales de procesos especiales a las cuales se les da tramite oportunamente​</t>
  </si>
  <si>
    <t>(Notificaciones atendidas / Notificaciones recibidas)*100</t>
  </si>
  <si>
    <t>Aplicativo EKOGUI Y Base de datos Estado de procesos judiciales Z:\Procesos-   Carpetas de procesos y Reparto, Z:\Conciliaciones, Z:\Arbitraje​ </t>
  </si>
  <si>
    <t xml:space="preserve">
En el primer semestre se da un cumplimiento de la meta  al 100% según la base de datos de procesos judiciales y el registro del sistema litigioso del Estado denominado Ekogui, se radicaron 8  demandas,   9 conciliaciones prejudiciales y  89 acciones de tutela, las cuales se atendieron en tiempo conforme a los términos legales. Igualmente se  recibieron  1144 requerimientos judiciales en procesos de restitución de tierras, los cuales se atendieron en los términos legales.  Se atendieron    7 Derechos de petición. (DEFENSA JUDICIAL)  Se cumplió con los términos procesales acorde con la naturaleza de cada una de las acciones que fueran presentadas a favor o en contra  de la ANH, tanto en etapa  extra judicial como judicial 
</t>
  </si>
  <si>
    <t xml:space="preserve">
En el segundo semestre se da un cumplimiento de la meta  al 100% según la base de datos de procesos judiciales y el registro del sistema litigioso del Estado denominado Ekogui, se registraron 15 demandas,  16 conciliaciones prejudiciales y  114 acciones de tutela, las cuales se atendieron en tiempo conforme a los términos legales. Igualmente se  recibieron  1387  requerimientos judiciales en procesos de restitución de tierras, los cuales se atendieron en los términos legales.  Se atendieron   14 Derechos de petición. (DEFENSA JUDICIAL)  Se cumplió con los términos procesales acorde con la naturaleza de cada una de las acciones que fueran presentadas a favor o en contra  de la ANH, tanto en etapa  extra judicial como judicial</t>
  </si>
  <si>
    <t>Servicios Gestión Administración Monitoreo de la infraestructura de los Datacenter de la ANH (GAM)  contratados</t>
  </si>
  <si>
    <t xml:space="preserve">Garantizar la gestión, administración y monitoreo de la infraestructura tecnológica y de seguridad de la ANH y mantener el plan de recuperación ante desastres de la ANH. </t>
  </si>
  <si>
    <t>(Servicios contratados/ servicios proyectados)</t>
  </si>
  <si>
    <t>Se encuentra en ejecucion el contrato 538 de 2024, que garantiza estos servicios.</t>
  </si>
  <si>
    <t>Se encuentra en ejecucion el contrato 538 de 2024,  que garantiza estos servicios.
Se contrata profesionales encargado de estructuracion de proyectos.</t>
  </si>
  <si>
    <t>Se realiza revision de los productos planteados para la vigencia en el proyecto de inversion y en PETI, e identificacion de necesidades de la entidad.
Se suscribio Otrosí No. 3 al Contrato No. 538 de 2024, con el propósito de prorrogar el plazo de ejecución contractual hasta el 30 de abril de 2025, sin que ello implique costos adicionales o modificaciones a las condiciones económicas pactadas originalmente.
Se inicio estructuracion de proceso de contratacion y ficha tecnica de proceso.</t>
  </si>
  <si>
    <t xml:space="preserve">Se encuentra en ejecucion el contrato 538 de 2024,  que garantiza estos servicios.
Se estructuro  proceso de contratacion y ficha tecnica para Garantizar la gestión, administración y monitoreo de la infraestructura tecnológica y de seguridad de la ANH y mantener el plan de recuperación ante desastres de la ANH. </t>
  </si>
  <si>
    <t>Se suscribio cto 536 de 2025  para Estructurar e implementar un modelo de gestión de la innovación, orientada al fortalecimiento de infraestructura crítica, seguridad perimetral, gestión inteligente de datos y capacidades operativas de la ANH, asegurando una operación resiliente, segura y alineada con los estándares de transformación digital y sostenibilidad institucional.</t>
  </si>
  <si>
    <t xml:space="preserve">En esta primera fase del CT 536 de 2025 y de acuerdo a lo presentado en las sesiones de Kickoff y entendimiento que se han realizado se logra concretar un plan de proyecto que contiene entre otros componentes, el plan de alcance, el plan de gestión de tiempos, plan de recursos, plan de comunicaciones, plan de riesgos, plan de aseguramiento de la calidad, plan de adquisiciones, plan de configuración, plan de monitoreo y control, también se identifica la matriz de stakeholder del proyecto para cada uno de los CTM del proyecto, se revisa y se valida el instrumento de seguimiento técnico. La elaboración del plan de proyecto es de vital importancia para la gestión del proyecto considerando que en la fase de ejecución se debe articular el enfoque metodológico CoCreArE con cada uno de los componentes técnicos del proyecto. 
En los CTM1 – Servicios Gestionados de TI y CTM3 Seguridad Périmetral se incluyen 10 ´perfiles especializados para Garantizar la gestión, administración y monitoreo de la infraestructura tecnológica y de seguridad de la ANH y mantener el plan de recuperación ante desastres de la ANH. </t>
  </si>
  <si>
    <t>Se recibio el plan de proyecto y subplanes con los que se esperan cumplir algunas actividades y productos. Se vienen gestionando los servicios de TI, seguridad perimetral y se ha garantizado la gestion, administracion y monitoreo de infraestructura tecnologica de seguridad de la ANH.</t>
  </si>
  <si>
    <t>Se vienes gestionando los servicios de TI, seguridad perimetral y se ha garantizado la gestion, administracion y monitoreo de infraestructura tecnologica de segurdidad de la ANH. La meta establecida quedo cumplida en el mes de mayo. No se registran obligaciones en el periodo.</t>
  </si>
  <si>
    <t>Se viene gestionando los servicios de TI, seguridad perimetral y se ha garantizado la gestion, administracion y monitoreo de infraestructura tecnolohica de seguridad de la ANH. la meta establecida se cumplio en el mes de mayo.</t>
  </si>
  <si>
    <t xml:space="preserve">La meta se cumplio en el mes de mayo. Se gestiono hasta el 31 de diciembre los servicios de TI, segudidad  y se ha garantizado la gestion, administracion y monitoreo de infraestructura tecnologica de la ANH, de acuerdo al CTM1 Servicios gestionados de TI contrato 536 de 2025. </t>
  </si>
  <si>
    <t>Operación, mantenimiento y actualización de la infraestructura de virtualización  de la ANH garantizada</t>
  </si>
  <si>
    <t xml:space="preserve">Contratar los servicios para garantizar la operación, mantenimiento y actualización de: 
(i) Virtualización de servidores
(ii) Virtualización escritorios usuario final
(iii) Plataforma hiperconvergencia
(iv) Almacenamiento,
(v) Switches de Core y Borde, </t>
  </si>
  <si>
    <t>(Servicios contratados / servicios proyectados)</t>
  </si>
  <si>
    <t>N:\CONTRATACION OTI\CONTRATOS 2025\2-Personas Juridicas\18. CTO 589 de 2025 - PLATAFORMA DE RECOLECCION, VALIDACIÓN USO ESTRATEGICO Y OBSERVATORIO INTELIGENTE  DE DATOS</t>
  </si>
  <si>
    <t>Se inicia revision e identificacion de necesidades.</t>
  </si>
  <si>
    <t>Se inicio estructuracion de proceso de contratacion y ficha tecnica.</t>
  </si>
  <si>
    <t>Se encuentra en sondeo de mercado.</t>
  </si>
  <si>
    <t>Se encuentra en estructuracion del proceso con el que se cumpliran los productos programados.</t>
  </si>
  <si>
    <t>Se suscribio el cto 589 de 2025 Contratar la prestación de servicios tecnológicos especializados orientados a la transformación digital de la ANH, mediante la implementación de una plataforma para la recolección y validación de datos, provisión de licencia  y/o soporte y mantenimiento para la operación segura del datacenter. En el que se contemplaron lotes correspondientes a (i) Virtualización de servidores (ii) Virtualización escritorios usuario final (iii) Plataforma hiperconvergencia (v) Switches de  Borde . No se registran obligaciones en el periodo.
Se solicita ajustar la meta de 5 a 4 teniendo en cuenta que frente a (iv) Almacenamiento estaba enfocado al  LOTE 1: Renovación de soporte y/o licenciamiento de Almacenamiento Hitachi VSPG400. Y en el momento de salir a sondeo de mercado, el lote 1 se incluyó en las ofertas presentadas por los oferentes, el proveedor HITACHI informa a la ANH mediante correo electrónico de fecha 9 de junio de 2025 que como fabricante NO  ha autorizado a ninguno de sus canales de distribución (oferentes) enviar a la entidad cotización por ningún medio para el proceso de referencia correspondiente al lote 1, por cuanto no se hacen responsables de la información enviada por terceros a la ANH. Por lo anterior no se puede adelantar la contratacion de Almacenamiento Hitachi VSPG400, que era la necesidad planteada.</t>
  </si>
  <si>
    <t>No se registran oblugaciones en el periodo.</t>
  </si>
  <si>
    <t>La meta reportada corresponde al item del servicio de  almacenamiento, el cual se cumplio en el mes de mayo con la suscribcion del contrato 536 de 2025, en que se contrato el servicio de alojamiento para el centro de datos alterno. Frente a el item de Hiperconvergencia se avanzo en documentación oficial Simplivity y servidores DL380 Listado con fechas y versiones. Frente a vware se avanzo en relación de nuevas versiones Vmware
manuales de administración y procedimientos.  Frente a escritorios se avanzo en el documento de inicio de cobertura.
El contrato  589 de 2025 se encuentra en ejecucion hasta el 31 de marzo.</t>
  </si>
  <si>
    <t>Contratos para apoyo técnico, profesional y especializado realizados</t>
  </si>
  <si>
    <t>Z:\CONTRATACION OTI\CONTRATOS 2025\1-Personas Naturales\1.CTO 086 de 2025 - Yeison Sanabria
Z:\CONTRATACION OTI\CONTRATOS 2025\1-Personas Naturales\2.CTO 092 de 2025 - Alexandra Roa
Z:\CONTRATACION OTI\CONTRATOS 2025\1-Personas Naturales\3.CTO 125 de 2025 - Yeferson Herney Rincon
Z:\CONTRATACION OTI\CONTRATOS 2025\1-Personas Naturales\7.CTO 182 de 2025 - Donny Avila
Z:\CONTRATACION OTI\CONTRATOS 2025\1-Personas Naturales\10.CTO 238 de 2025 - Nubia Suarez
Z:\CONTRATACION OTI\CONTRATOS 2025\1-Personas Naturales\11.CTO 239 de 2025 - Dumar Penuela
Z:\CONTRATACION OTI\CONTRATOS 2025\1-Personas Naturales\12.CTO 270 de 2025 - Cristhian Perez
Z:\CONTRATACION OTI\CONTRATOS 2025\1-Personas Naturales\13.CTO 289 de 2025 - Jose Fabio Diaz
N:\CONTRATACION OTI\CONTRATOS 2025\1-Personas Naturales\20.CTO 457 de 2025 - Diego Mateus
Z:\CONTRATACION OTI\CONTRATOS 2025\1-Personas Naturales\18.CTO 443 DE 2025 - Manuel Guerrero
Z:\CONTRATACION OTI\CONTRATOS 2025\1-Personas Naturales\23.CTO 534 de 2025 - María Carolina Cruz
N:\CONTRATACION OTI\CONTRATOS 2025\1-Personas Naturales\24.CTO 671 de 2025 - Marlon Fernando Lopez</t>
  </si>
  <si>
    <t>Se contrataron 2 profesionales para Prestar los servicios profesionales de soporte para  realizar las actividades de gestión, seguimiento y asignación de los requerimientos e incidentes de los 
usuarios finales de la ANH, así como gestionar los documentos administrativos de seguimiento a incidentes de seguridad presentados y Prestar servicios profesionales especializados para 
el control, reporte, seguimiento y demás gestiones y  operaciones presupuestales, así como del proyecto de inversión de la Oficina de Tecnologías de la Información”
Se solicito la documentacion, CDPSs y se incio ls estructuracion de estudios previos para la contratacion de otras ordenes de prestacion de servicios.</t>
  </si>
  <si>
    <t xml:space="preserve">Se contrataron  profesionales para  soporte para realizar las actividades de gestión, seguimiento y asignación de los requerimientos e incidentes de los usuarios finales de la ANH, para la gestión documental y de calidad, trámites administrativos; asi como servicios profesionales especializados para el soporte y mantenimiento de herramientas informáticas y software.
</t>
  </si>
  <si>
    <t>Se solicito la documentacion, CDPSs y se incio ls estructuracion de estudios previos para la contratacion de otras ordenes de prestacion de servicios.</t>
  </si>
  <si>
    <t>Se contrataron  profesional para prestar servicios profesionales especializados de soporte de TI para realizar las actividades de gestión, seguimiento y asignación de los requerimientos e incidentes de los usuarios finales, así como gestionar los documentos y Prestar servicios profesionales para la gestión de las etapas contractuales de los procesos y proyectos de TI y trámites legales de la Oficina de Tecnologías de la Información acorde con la normativa vigente.</t>
  </si>
  <si>
    <t>Se suscribio contrato para Prestar los servicios profesionales especializados para realizar las actividades de estructuración, gestión, evaluación y seguimiento de planes, programas, proyectos y contratos en la Oficina de Tecnologías de la Informacion</t>
  </si>
  <si>
    <t xml:space="preserve">Se cumplimio la meta establecida. </t>
  </si>
  <si>
    <t>Se cumplio la meta establecida. Se vienen cumpliendo a satirfaccion los contratos.</t>
  </si>
  <si>
    <t>Se cumplio la meta establecida. Se vienen cumpliendo a satisfaccion los contratos.</t>
  </si>
  <si>
    <t>Se suscribio el contrato 671 para Prestar los servicios profesionales especializados para la identificación de brechas y diagnóstico del Plan Estratégico de Tecnologías de la Información PETI y de los Proyectos de Inversión de OTI. se vienen cumplimiendo a satisfacion los contratos suscritos previamente.</t>
  </si>
  <si>
    <t>En mayo se cumplio la meta establecida, sin embargo por necesidad del servicio se suscribio un contrato para Prestar servicios profesionales especializados en la gestión, administración y documentación técnica de la infraestructura tecnológica de procesamiento, hiperconvergencia, almacenamiento.</t>
  </si>
  <si>
    <t xml:space="preserve"> $                            838.415.720</t>
  </si>
  <si>
    <t xml:space="preserve"> $                        769.689.583,00</t>
  </si>
  <si>
    <t>Soporte y mantenimiento de la infraestructura de seguridad perimetral</t>
  </si>
  <si>
    <t>Z:\CONTRATACION OTI\CONTRATOS 2025\2-Personas Juridicas\5.CTO XXXX de 2025 - SEGURIDAD PERIMETRAL\2-Precontractual\Sondeo
Z:\CONTRATACION OTI\CONTRATOS 2025\2-Personas Juridicas\14. CT 536 de 2025 Gestión de Innovación</t>
  </si>
  <si>
    <t>Se cuenta con cobertura  y se garantiza los servicios.
Se inicio sondeo de mercado.</t>
  </si>
  <si>
    <t>Se cuenta con cobertura  y se garantiza los servicios.
Se reaizo sondeo de mercado.</t>
  </si>
  <si>
    <t>Se cuenta con cobertura  y se garantiza los servicios.
Se inicio estructuracion de proceso de contratacion y ficha tecnica.</t>
  </si>
  <si>
    <t>Se cuenta con cobertura  y se garantiza los servicios.
Se estructuro  proceso de contratacion y ficha tecnica.</t>
  </si>
  <si>
    <t>Se contrato el soporte y mantenimiento de la infraestructura de seguridad perimetral por medio de la suscripcion del contrato 536 de 2025  el cual tiene por objeto  Estructurar e implementar un modelo de gestión de la innovación, orientada al fortalecimiento de infraestructura crítica, seguridad perimetral, gestión inteligente de datos y capacidades operativas de la ANH, asegurando una operación resiliente, segura y alineada con los estándares de transformación digital y sostenibilidad institucional.</t>
  </si>
  <si>
    <t>Se cumplio la meta establecida.</t>
  </si>
  <si>
    <t>Se cumplio la meta establecida. No se registran obligaciones en el periodo.</t>
  </si>
  <si>
    <t>Se cumplio en el mes de mayo con la meta establecida.</t>
  </si>
  <si>
    <t>Se cumplio la meta establecida.Se conto con cobertura del servicio.</t>
  </si>
  <si>
    <t>Actualizaciones y suscripciones de licencias de software y créditos en la nube adquiridos</t>
  </si>
  <si>
    <t>(i) Contratar la suscripción a la suite de Adobe Acrobat Pro,  
(ii) Contratar la renovación de la suscripción de Office 365 
(iii) Adquisición de créditos para la soportar la infraestructura tecnológica en la Nube de Azure 
(iv)Contratar el servicio de actualización, soporte y mantenimiento a la herramienta ITSM - Aranda que emplea la entidad para la gestión de casos TI
(v)Contratar la adquirir los certificados SSL de los portales web
(vi) Contratar renovación derechos de uso IPv6</t>
  </si>
  <si>
    <t>Z:\CONTRATACION OTI\CONTRATOS 2025\2-Personas Juridicas\4.CTO 229 de 2025 - CERTIFICADOS SSL
Z:\CONTRATACION OTI\CONTRATOS 2025\2-Personas Juridicas\1.CTO 401 de 2025 - ADOBE PRO
Z:\CONTRATACION OTI\CONTRATOS 2025\2-Personas Juridicas\6. OC 143625 de 2025 - SUITE OFFICE 365
N:\CONTRATACION OTI\CONTRATOS 2025\2-Personas Juridicas\9. CTO 582 de 2025 - IPv6
N:\CONTRATACION OTI\CONTRATOS 2025\2-Personas Juridicas\10. CTO 586 de 2025 - Soporte ARANDA
N:\CONTRATACION OTI\CONTRATOS 2025\2-Personas Juridicas\17. CTO 626 de 2025 - Licenciamiento Office 365</t>
  </si>
  <si>
    <t>Se inicia estructuracion del proceso de contratacion para adquirir los certificados SSL de los portales web de la ANH para el acceso seguro a la información</t>
  </si>
  <si>
    <t>Se suscribio el contrato N. 229 DE 2025 Adquirir los certificados SSL de los portales web de la ANH para el acceso seguro a la información
Se inicia la estructuracion del proceso de contratacion para la suscripción de Adobe Acrobat Pro DC para la generación y edición de documentos y se solicita CDP.
Se inicia la estructuracion del proceso de contratacion para la adquisición de la renovación de la suscripción de la suite de office 365 para el manejo de correos, ofimática incluido Power BI Pro de la ANH y se solicita CDP.</t>
  </si>
  <si>
    <t xml:space="preserve">Se suuscribio Cto 401 de 2025 para la suscripción de Adobe Acrobat Pro DC para la generación y edición.
Se suscribio OC 143625 para la adquisición de la renovación de la suscripción de la suite de office 365 para el manejo de correos, ofimática incluido Power BI Pro de la ANH 
</t>
  </si>
  <si>
    <t>Se realiza la asignacion de profesionales para la estructuracion de los procesos de contratacion de (iii) Adquisición de créditos para la soportar la infraestructura tecnológica en la Nube de Azure (iv)Contratar soporte y mantenimiento Agente Silviaa y  (vi) Contratar renovación derechos de uso IPv6.</t>
  </si>
  <si>
    <t>Se encuentra en estructuracion ficha tecnica para Contratar renovación derechos de uso IPv6.</t>
  </si>
  <si>
    <t>Se realizo sondeo de mercado para  (vi) Contratar renovación derechos de uso IPv6 y  IV  Contratar el servicio de actualización, soporte y mantenimiento a la herramienta ITSM - Aranda que emplea la entidad para la gestión de casos TI</t>
  </si>
  <si>
    <t xml:space="preserve">Se encuentra en estructuracion el proceso (iii) Adquisicion de creditos para soportar la infraestructura tecnologica en la nube azure. (vi) Se suscribio Cto 582 de 2025  Adquirir la renovación sobre el derecho de uso del direccionamiento de IPv6 a nombre de la ANH
</t>
  </si>
  <si>
    <t>Se encuentra en estructuracion el proceso (iii) Adquisicion de creditos en la nube azure. (iv) Se suscribio el cto 586 de 2025 Contratar el servicio de actualización, soporte y mantenimiento a la herramienta ITSM-Aranda que emplea la entidad para la gestión de casos TI. No se registraron obligaciones en el periodo.</t>
  </si>
  <si>
    <t>Se encuentra en estructurcion el proceso (iii) adquisicion de creditos en la nube azure. No se registran obligaciones en el periodo.</t>
  </si>
  <si>
    <t>Se encuentra en estructuracion el proceso (iii) adquisicion de creditos en la nube azure. Se viene avanzando en la ejecucion de actualización, soporte y mantenimiento a la herramienta ITSM-Aranda.</t>
  </si>
  <si>
    <t>Se encuentra en procesola adquisicion de creditos en la nube azure  por BMC. En octubre se suscribio el Cto 626 de 2025 para Adquisición de licencia ofimática Microsoft Office 365 para los usuarios finales de la ANH, como una nueva necesidad.</t>
  </si>
  <si>
    <t>Se contrato la renovacion y adquisicion de creditos de azure para mantenimiento de la infraestructura de la nube</t>
  </si>
  <si>
    <t>$ 1.112.663.990,00</t>
  </si>
  <si>
    <t>Soporte y mantenimiento de la infraestructura de apoyo</t>
  </si>
  <si>
    <t xml:space="preserve">Contratar el soporte y mantenimiento de: 
(i) UPS Datacenter Principla y Alterno
(ii) Sistema contra incendios Pincipal
(iii) Aires acondicionados principal y Alterno
</t>
  </si>
  <si>
    <t>Se estructura ficha tecnica de los servicios programados para la vigencia a contratar.</t>
  </si>
  <si>
    <t>Se encuentra en estructuracion precontractual.</t>
  </si>
  <si>
    <t>Se suscribio el cto 589 de 2025 Contratar la prestación de servicios tecnológicos especializados orientados a la transformación digital de la ANH, mediante la implementación de una plataforma para la recolección y validación de datos, provisión de licencia  y/o soporte y mantenimiento para la operación segura del datacenter. En el que se incluye componentes de facilidades de datacenter (soporte y mantenimiento de UPS, sistema contra incendios y aires acondicionados). De esta manera se cumple la meta establecida. No se registran obligaciones en el periodo.</t>
  </si>
  <si>
    <t>no se registran oblugaciones en el periodo. se toma informacion financiera del instrumento de seguimiento recibido 03 de diciembre de 2025</t>
  </si>
  <si>
    <t>Se avanzo en la inspeccion y limpieza de aires acondicionados. Se avanzo en las inspecciones (visuales, eléctricas, electrónicas), limpiezas y medición de parámetros de UPS. Se avanzo en la revisión de paneles, módulos de detección, conexiones y cableado y pruebas de detección, verificación de alarmas, simulaciones y calibración.
El contrato  589 de 2025 se encuentra en ejecucion hasta el 31 de marzo.</t>
  </si>
  <si>
    <t>Servicio de internet dedicado para la oficina de la ANH contratado</t>
  </si>
  <si>
    <t>Contratar el servicio de internet dedicado para la oficina de la ANH, manteniendo la operatividad de los cinco enlaces de datos e internet con los que cuenta la entidad para la transferencia y respaldo de la información.</t>
  </si>
  <si>
    <t>Z:\CONTRATACION OTI\CONTRATOS 2024\2-Personas Jurídicas\6. CT 305 de 2024 - CONECTIVIDAD DE DATOS E INTERNET\3. Contractual\1-Información General\Doctos-OTROSI-2
N:\CONTRATACION OTI\CONTRATOS 2025\2-Personas Juridicas\8. OC 144811 de 2025 - CONECTIVIDAD E INTERNET</t>
  </si>
  <si>
    <t>Se suscribio Otro si N° 2  para adición y prórroga del Contrato Interadministrativo 305 de 2024 cuyo objeto es “Proveer el servicio de conectividad de datos e internet de la ANH".</t>
  </si>
  <si>
    <t>Se encuentra vigente el contrato 305 de 2024 que garantiza el servicio.</t>
  </si>
  <si>
    <t>Se encuentra vigente el contrato 305 de 2024 que garantiza el servicio.
Se inicio estructuracion del nuevo proceso de contratacion para proveer el servicio de conectividad de datos e internet de la ANH, se realizo sondeo de mercado y se creo la linea en el plan anual de adquisiciones.</t>
  </si>
  <si>
    <t>Se suscribio Orden de Compra 144811 de 2025 548. Proveer el servicio de conectividad de datos e Internet de la ANH.</t>
  </si>
  <si>
    <t>Se encuentra en ejecucion la orden de compra 144811.</t>
  </si>
  <si>
    <t>Se cumplio con la meta establecida.</t>
  </si>
  <si>
    <t>Se cumplio la meta establecida y se encuentra en ejecucion.</t>
  </si>
  <si>
    <t>Se cumplio la meta establecida. Se viene cumpliendo a satisfaccion la prestacion de los servicios.</t>
  </si>
  <si>
    <t>Se cumplio  la meta establecida. Se viene cumplimiendo la prestacion del servicio.</t>
  </si>
  <si>
    <t>Se cumplio la meta establecida. Se viene cumpliendo con la prestacion del servicio.</t>
  </si>
  <si>
    <t>Documentos de lineamientos técnicos realizados - Implementar tratamiento de brecha de calidad de información en los datos maestros</t>
  </si>
  <si>
    <t>Documento de resultado de ejercicio de calidad de datos y material de transferencia de conocimiento</t>
  </si>
  <si>
    <t>Z:\CONTRATACION OTI\CONTRATOS 2025\1-Personas Naturales\4.CTO 128 de 2025 - Martha Romero
Z:\CONTRATACION OTI\CONTRATOS 2025\1-Personas Naturales\15.CTO 313 DE 2025 - Juan Pablo Leyton
Z:\CONTRATACION OTI\CONTRATOS 2025\2-Personas Juridicas\14. CT 536 de 2025 Gestión de Innovación</t>
  </si>
  <si>
    <t xml:space="preserve">Se suscribio el Cto 128 de 2025 1Prestación de servicios profesionales especializados para el acompañamiento y seguimiento en la planeación diseño, ejecución y cierre de los programas, planes y proyectos de la OTI </t>
  </si>
  <si>
    <t xml:space="preserve">Se suscribio contrato 313 de 2025 para Prestar servicios profesionales especializados para asesorar, liderar y gestionar iniciativas y soluciones tecnológicas y de Arquitectura de TI para la
transformación digital de servicios y procesos en la oficina de tecnologías de la información.
</t>
  </si>
  <si>
    <t>Se inicio estructuracion de proceso de contratacion y ficha tecnica de proceso para cumplir con los productos programado</t>
  </si>
  <si>
    <t>Se recibio plan de proyecto y subplanes con los que se espera cumplir los productos y actividades programadas.</t>
  </si>
  <si>
    <t>Se viene realizando revision documental y analisis.</t>
  </si>
  <si>
    <t>Se Inicia consolidacion de documento tecnico.</t>
  </si>
  <si>
    <t>Se viene avanzando en la elaboracion del documento.</t>
  </si>
  <si>
    <t>Se viene avanzando la elaboracion de los productos.</t>
  </si>
  <si>
    <t>*CTM4_AR_0.7 Calidad de Datos con Machine Learning-rev.pdf
*CTM4_AR_0.6 Reporte de Avance Verificación Calidad de los Datos - Solar v1.0.docx
*CTM4_AR_0.5 - Acta de entrega de avances Gobierno y Calidad de Datos v1.0.docx
*CTM4_AR_0.7 Calidad de Datos con Machine Learning.pdf
*manual_informe_ejercicios_calidad_ML.pdf
*ANH_pipeline_ML.rar</t>
  </si>
  <si>
    <t>Documentos de lineamientos técnicos  - en digitalización de procesos</t>
  </si>
  <si>
    <t>Documento para la Formulación de la Arquitectura Empresarial para la Gestión de TI y Adoptar el Modelo de Gobierno y Gestión de TI (MGGTI) 
Adopción segunda  fase del MGGTI (Modelo de Gestión y Gobierno de TI)</t>
  </si>
  <si>
    <t>Z:\CONTRATACION OTI\CONTRATOS 2025\1-Personas Naturales\6.CTO 139 de 2025 - Carlos Moreno
Z:\CONTRATACION OTI\CONTRATOS 2025\1-Personas Naturales\9.CTO 216 de 2025 - William J Clavijo B
N:\CONTRATACION OTI\CONTRATOS 2025\1-Personas Naturales\19.CTO 450 de 2025 - Imer Murcia
Z:\CONTRATACION OTI\CONTRATOS 2025\1-Personas Naturales\14.CTO 300 de 2025 - Carlos Garay
Z:\CONTRATACION OTI\CONTRATOS 2025\1-Personas Naturales\16.CTO 375 de 2025 - Julio Echavarria
N:\CONTRATACION OTI\CONTRATOS 2025\1-Personas Naturales\17.CTO 376 DE 2025 - Erick Gomez
Z:\CONTRATACION OTI\CONTRATOS 2025\2-Personas Juridicas\14. CT 536 de 2025 Gestión de Innovación</t>
  </si>
  <si>
    <t>Se suscribio el contrato Cto 139 de 2025 para prestar servicios profesionales especializados para el análisis, estructuración, fortalecimiento de capacidades y seguimiento de planes, procesos y proyectos en la oficina de tecnologías de la información para la transformación digital de la ANH. Y el Cto 216 de 2025 para  Prestar los servicios profesionales especializados para apoyar, administrar y gestionar iniciativas y soluciones tecnológicas para el análisis e Interpretación de información en la Oficina de Tecnologías de la Información.
Se realiza revision de los productos planteados para la vigencia en el proyecto de inversion y en PETI.</t>
  </si>
  <si>
    <t>Se realizo revision documental.
Cto 300 de 2025 para Prestar servicios profesionales especializados para asesorar, liderar y gestionar iniciativas y soluciones tecnológicas y de Arquitectura de TI para la transformación digital de servicios y procesos en la oficina de tecnologías de la información.
Cto 376 de 2025 para Prestar servicios profesionales especializados en la gestión, administración y documentación técnica de la infraestructura tecnológica de procesamiento, hiperconvergencia, almacenamiento, nube híbrida y respaldo de la ANH
Cto 375 de 2025 para Prestar servicios profesionales especializados en la gestión, administración y documentación técnica de la infraestructura tecnológica de procesamiento, hiperconvergencia, almacenamiento, nube híbrida y respaldo de la ANH.</t>
  </si>
  <si>
    <t>Se vienen cumpliendo a satisfaccion las actividades programadas.</t>
  </si>
  <si>
    <t>Se inicia consolidacion de documentos tecnicos.</t>
  </si>
  <si>
    <t>Vienen avanzando en la elaboracion de los documentos.</t>
  </si>
  <si>
    <t>Se viene avanzando en los productos.</t>
  </si>
  <si>
    <t>Documentos de lineamientos técnicos  - para aseguramiento de capacidades tecnológicas</t>
  </si>
  <si>
    <t>Fortalecimiento de las capacidades en Seguridad Digital</t>
  </si>
  <si>
    <t>Z:\CONTRATACION OTI\CONTRATOS 2025\1-Personas Naturales\8.CTO 215 de 2025 - Hector Rolando Parraga
Z:\CONTRATACION OTI\CONTRATOS 2025\2-Personas Juridicas\14. CT 536 de 2025 Gestión de Innovación</t>
  </si>
  <si>
    <t>Se suscribio el Cto 215 de2025  para Prestar servicios profesionales especializados para la gestión y ejecución de las iniciativas y proyectos de seguridad de la información, así como el plan Estratégico de Seguridad de la Información PESI</t>
  </si>
  <si>
    <t>Se vienen cumpliendo a satisfaccion las actividades programadas para obtencion de los productos.</t>
  </si>
  <si>
    <t>*FW WAF WSUS AD OFFICE365
*GSLB
*Archivo - Versiones Anteriores
*Borrado Seguro
*CTM6_AR_0.5 - Guía práctica ejecución de pruebas de continuidad de negocio.docx
*CTM6_AR_0.4 - Informe de Implementación y Mejoras Microsoft (AD-DS, WSUS, M365) v2.docx
*CTM6_AR_Informe de Fortalecimiento de Capacidades del NGFW y la Solución WAF.docx
*CTM6_AR_Renovación de la Suscripción y Fortalecimiento de la Herramienta GSLB.docx
*CTM6_AR_Fortalecimiento del Procedimiento de Baja de Infraestructura Crítica de TI y Recuperación de Información.docx</t>
  </si>
  <si>
    <t>VICEPRESIDENCIA DE OPERACIONES, REGALÍAS Y PARTICIPACIONES</t>
  </si>
  <si>
    <t xml:space="preserve">GERENCIA DE RESERVAS Y OPERACIONES </t>
  </si>
  <si>
    <t>Gasto de funcionamiento - comercialización</t>
  </si>
  <si>
    <t>Producción acumulada de petróleo</t>
  </si>
  <si>
    <t>Hace referencia a la producción de petróleo fiscalizada por campo, mediante la comparación de volúmenes entre AVM vs SOLAR , durante los primeros 20 días del mes siguiente.</t>
  </si>
  <si>
    <t>Sumatoria de la producción de PETROLEO por mes fiscalizado</t>
  </si>
  <si>
    <t>BLS</t>
  </si>
  <si>
    <t>288.350.000 - 295.650.000</t>
  </si>
  <si>
    <t>AVM - SOLAR</t>
  </si>
  <si>
    <t>MARIA CAMILA GONZÁLEZ
EDDIE URREA</t>
  </si>
  <si>
    <t>SONIA CATALINA TORRES SÁNCHEZ</t>
  </si>
  <si>
    <t>sonia.torres@anh.gov.co</t>
  </si>
  <si>
    <t>La producción petróleo fiscalizada presenta una disminución del 1,84%  con relación al mes de enero de 2025 y una disminución del 1,12% frente a febrero de la vigencia anterior, esto debido a los campos: Rubiales debido a regulación del vertimiento en Caño Rubiales y fallas eléctricas; Indico debido a bloqueos de la comunidad; Rex Ne debido a alto corte de agua (de 20 a 60%) pozos Rex Ne 12 y 15; Tigana debido a fallas en control de equipos de proceso y mantenimiento programado en red eléctrica; Jacana debido a fallas eléctricas y mantenimiento programado a red eléctrica.</t>
  </si>
  <si>
    <t>La producción petróleo fiscalizada presenta una disminución del 1,02%  con relación al mes de febrero de 2025 y una disminución del 4,07% frente a marzo de la vigencia anterior, esto debido a los campos: Rex Ne, Caño Limón, Caño Rondón debido a sabotaje al oleoducto Bicentenario; Chichimene, Castilla debido a fallas mecánicas, trabajos a pozos y altos niveles en piscinas; Indico, Pendare, Pendare Norte debido a bloqueos por parte de la comunidad.</t>
  </si>
  <si>
    <t xml:space="preserve">La producción petróleo fiscalizada presenta una disminución del 4,50%  con relación al mes de marzo de 2025 y una disminución del 9,58% frente a abril de la vigencia anterior, esto debido a los campos: Rubiales, problea debido a toma de las instalaciones por parte de la comunidad indígena y fallas eléctricas; Caño Limón, Rex Ne, Caricare Caño Yarumal, Chipirón debido a sabotaje al oleoducto Bicentenario que declina su producción por limitaciones de almacenamiento; Caño Sur  debido toma de las instalaciones por parte de la comunidad indígena. </t>
  </si>
  <si>
    <t>La producción promedio diaria de mayo aumentó frente a abril por la recuperación de producción en campos clave como Rubiales y Caño Sur Este (Meta) tras tomas comunitarias, y Caño Rondón (Arauca) tras sabotaje al oleoducto Bicentenario.</t>
  </si>
  <si>
    <t>Durante junio de 2025, la producción promedio diaria de crudo fue de 744.233 barriles por día (Bopd), lo que representa una leve disminución del 0,75 % respecto a mayo y una caída del 4,76 % frente al mismo mes del año anterior. Esta reducción se explica principalmente por eventos que afectaron la continuidad operativa en varios campos, como bloqueos comunitarios en Indico, problemas de orden público y restricciones logísticas en Akacías y Hamaca, así como afectaciones al oleoducto Bicentenario en campos como Caño Limón y Rex Ne, lo que provocó limitaciones en el almacenamiento y el transporte del crudo.</t>
  </si>
  <si>
    <t>En el mes de julio de 2025 la producción fiscalizada de petróleo registró un comportamiento positivo, con un promedio diario de 746.249 BOPD, lo que representa un aumento de 0,27% frente a junio (744.239 BOPD). Este crecimiento estuvo impulsado por la recuperación operativa en campos estratégicos, destacándose Índico (Meta) con un incremento de 7.324 BOPD tras la reducción de bloqueos comunitarios, y Chaparrito (Casanare) con 2.189 BOPD debido a trabajos en pozo posteriores a fallas eléctricas. Asimismo, campos como Caño Limón (Arauca), Alberta (Casanare), Akacías (Meta) y Hamaca (Meta) aportaron volúmenes adicionales gracias al ingreso de nuevos pozos y la superación de restricciones operativas, sociales y logísticas. Estos resultados evidencian que la estabilidad operativa y la gestión de contingencias en los campos productores fueron determinantes para mantener la senda de recuperación de la producción.</t>
  </si>
  <si>
    <t>La producción promedio diaria fue de 750.136 Bopd, con un aumento de 0,52 % frente a julio (746.249 Bopd). Principales incrementos: Caño Sur Este y Rubiales: recuperación tras fallas eléctricas de julio. Caño Limón: aumento tras superar afectaciones de orden público por atentado al oleoducto Caño Limón–Coveñas.
Campos como Akacías (+819 Bls), Terecay (+423 Bls) y Yarigui-Cantagallo (+278 Bls) mostraron repuntes por normalización operativa.
Principales disminuciones: Moriche (-793 Bls), Jazmín (-360 Bls), Chichimene (-350 Bls) y Toritos (-315 Bls) presentaron caídas por fallas eléctricas recurrentes y bloqueos comunitarios (Toritos). Hubo múltiples contingencias eléctricas (Castilla, Akacías, Rubiales, Chichimene) que limitaron mayores incrementos.</t>
  </si>
  <si>
    <t>La producción promedio diaria de petróleo para el mes de septiembre de 2025 (751.571 Bopd) presenta un incremento respecto al promedio del mes de agosto 2025 (750.144 Bopd) reflejado principalmente en los campos: Akacías (Acacías-Guamal/Meta) incremento de 2.912 Bopd debido a recuperación posterior a trabajos de mantenimiento a pozos y superar bloqueos por parte de la comunidad; Rubiales (Puerto Gaitán/Meta) incremento de 1.953 Bopd debido a recuperación posterior a fallas eléctricas presentadas en el mes de agosto; Terecay (Arauquita/Arauca) incremento de 1.807 debido a ingreso de los nuevos pozos Cosecha G 15 y G 16; Abejas (Paz de Ariporo/Casanare) incremento de 1.415 Bopd posterior a superar contingencia en gasoducto Tocaría-Barquereña por problemas de integridad; Namero (Tauramena/Casanare) incremento de 1.175 Bopd por ingreso del nuevo pozo Namero-1; Castilla Norte (Acacías-Castilla Nueva/Meta) posterior a trabajos de mantenimiento y servicio a pozo.</t>
  </si>
  <si>
    <t>La producción promedio diaria de petróleo para el mes de octubre de 2025 (736.270Bopd) presenta una disminución respecto al promedio del mes de septiembre 2025 (751.571Bopd) reflejado principalmente en los campos: Akacias (Acacías-Guamal/Meta) disminución de 8.237 Bopd eI ndico (Cabuyaro/Meta) disminución de 2.821 Bopd debido a bloqueos por parte de la comunidad; Rubiales (PuertoGaitán/Meta) disminución de 5.381Bopd,Terecay (Arauquita/Arauca) disminución de 762Bopd y CañoYarumal (Arauca/Arauca) disminución de 629 Bopd debido a fallas eléctricas y Castilla Norte (Acacías-Castilla Nueva/Meta) disminución de 1.079 Bopd debido a fallas mecánicas y mantenimiento a pozos.</t>
  </si>
  <si>
    <t>La producción promedio diaria de petróleo para el mes de noviembre de 2025 (744.655 Bopd) presenta un incremento respecto al promedio del mes de octubre 2025 (736.270 Bopd) reflejado principalmente en los campos: Akacias (Acacías-Guamal/Meta) incremento de 8.176 Bopd por recuperación posterior a superar bloqueos por parte de la comunidad; Azogue (Tauramena/Casanare) incremento de 2.610 Bopd por aporte constante del nuevo pozo Azogue-12-St1 (ingresó el 16-oct-2025); Rubiales (Puerto Gaitán/Meta) incremento de 2.562 Bopd, Costayaco (Villagarzon/Putumayo) incremento de 1.340 Bopd y Caño Sur Este (Puerto Gaitan/Meta) incremento de 1.306 Bopd debido a recuperación posterior a fallas eléctricas presentadas en el mes de octubre.</t>
  </si>
  <si>
    <t>NA</t>
  </si>
  <si>
    <t>Producción acumulada fiscalizada de gas</t>
  </si>
  <si>
    <t>Hace referencia a la producción fiscalizada de gas por campo, mediante la comparación de volúmenes entre AVM vs SOLAR , durante los primeros 20 días del mes siguiente.</t>
  </si>
  <si>
    <t>Sumatoria de la producción de GAS por mes fiscalizado</t>
  </si>
  <si>
    <t>Millones de pies cúbicos</t>
  </si>
  <si>
    <t>537.882,02 - 580.068,25</t>
  </si>
  <si>
    <t>La producción diaria de gas fiscalizada presenta una disminución del 1,94% con relación al mes de enero de 2025 y de 12,03% frente a febrero de la vigencia anterior, reflejado principalmente en los campos: Floreña Mirador, Floreña debido a restricción de pozos por mantenimiento preventivo a Turbocompresor; Aguas Vivas, Palmer, Breva debido a fallas de ingeniería en el pozo por pérdida de condición de flujo por alta producción de agua; Cupiagua –Contrato Recetor, Cupiagua –Contrato Santiago de las Atalayas debido a restricción de pozos por parada de inyección para cambio de válvula; Chuchupa por irrupción de agua en el pozo Chuchupa-15, y declinación del campo.</t>
  </si>
  <si>
    <t>La producción de gas fiscalizada presenta una disminución del 1,62% con relación al mes de febrero de 2025 y de 11,90% frente a marzo de la vigencia anterior, reflejado principalmente en los campos: Floreña, Pauto Sur debido a restricción de pozos por salidas y reparaciones no programadas a Turbocompresor; Cupiagua –Contrato Santiago de las Atalayas-  debido a salida de turbinas Solar y falla de integridad de válvulas; Nelson, Níspero, Lulo, Pandereta debido a fallas de ingeniería en el pozo por pérdida de condición de flujo por alta producción de agua; Cupiagua –Contrato Recetor- debido a restricción de pozos para toma de registros e inyección de gas lift para mejoramiento del sistema de levantamiento; Cusiana debido toma de registros y prueba de integridad a pozos; Bullerengue  debido a daño en la formación del pozo y colapso del sistema de revestimiento de producción; Arrecife  debido a problemas de orden público donde la comunidad no permite ingresar carrotanques para despacho de agua y sobrepresión del gasoducto.</t>
  </si>
  <si>
    <t>La producción de gas fiscalizada presenta un incremento 0,99% con relación al mes de marzo de 2025 y una disminución de 12,55% frente a abril de la vigencia anterior, reflejado principalmente en los campos: Mágico Exploratorio por apertura en pruebas extensas del campo; Fresas por ingreso del pozo Fresa-3.</t>
  </si>
  <si>
    <t>El incremento en la producción promedio de gas en mayo se debió al restablecimiento operativo en Floreña, Floreña Mirador y Gibraltar tras superar restricciones técnicas y operativas ocurridas en abril.</t>
  </si>
  <si>
    <t>La producción fiscalizada de gas natural en junio alcanzó un promedio diario de 1.278 millones de pies cúbicos (Mpcd), mostrando una disminución del 1,39 % respecto a mayo y del 10,44 % frente al mismo mes de 2024. Esta caída se atribuye principalmente a mantenimientos programados, pérdida de condición de flujo por alta producción de agua y restricciones operativas en campos como Cupiagua Sur, Cusiana, Aguas Vivas y Floreña. Adicionalmente, la infraestructura de compresión y las pruebas de integridad en válvulas impactaron la producción en campos clave del Casanare y Córdoba.</t>
  </si>
  <si>
    <t>En julio de 2025, la producción promedio diaria de gas alcanzó 1.196 Mpcd, lo que representa una caída del 6,5% frente a junio y del 16,4% frente a julio de 2024. La disminución estuvo concentrada en los principales campos de Casanare (Floreña, Floreña Mirador, Pauto Sur y Cupiagua), afectados por restricciones operativas y de compresión, sumado a eventos eléctricos, paradas de planta y declinación natural de los yacimientos. Adicionalmente, se registraron reducciones en Gibraltar, Mamey, Clarinete y Cupiagua Sur por mantenimientos, restricciones de calidad y alta producción de agua.</t>
  </si>
  <si>
    <t>La producción promedio diaria alcanzó 1.218 Mpcd, con un crecimiento de 1,84 % frente a julio (1.196 Mpcd). Principales incrementos: Floreña (+4,17 Kpc), Floreña Mirador (+2,16 Kpc), Chuchupa (+0,68 Kpc) y Mágico (+0,83 Kpc) por reapertura de pozos y normalización de turbocompresores. Cañaflecha aportó 5 Mpc adicionales por reactivación de pozos. Principales disminuciones: Gibraltar (-8,5 Kpc), Borbón (-1,6 Kpc), Maria Conchita (-1,0 Kpc) por mantenimientos, fallas de compresión y cierres temporales.</t>
  </si>
  <si>
    <t>En septiembre de 2025, la producción promedio diaria de gas se situó en 1.243 millones de pies cúbicos por día (Mpcd). Este valor representa un incremento del 2,04% en comparación con la producción registrada en agosto de 2025. Al comparar con el mismo mes del año anterior, septiembre de 2024, se observa una caída en la producción del 10,69%.
La producción promedio diaria de gas para el mes de septiembre de 2025 (1.243 Mpcd) presenta un incremento respecto al promedio del mes de agosto de 2025 (1.218 Mpcd) reflejado principalmente en los campos: Floreña (Yopal/Casanare) incremento de 25 Mpcd y Pauto Sur (Yopal/Casanare) incremento de 11 Mpcd por recuperación posterior a superar indisponibilidad de compresores y
Turbocompresor; Gibraltar (Cubara/Boyacá) incremento de 9 Mpcd debido a recuperación posterior a corrida de registros y servicio a pozo; Clarinete (La Unión/Sucre-Sahagún/Córdoba) incremento de 5 Mpcd debido a recuperación luego de superar pérdida de condición de flujo en pozos; Borbón (San Marcos/Sucre) incremento de 3 Mpcd debido a aporte del nuevo pozo Palomino-1; Mágico (Pueblo
Nuevo/Córdoba) incremento de 1,4 Mpcd debido a apertura de choque del pozo Brujo-1.</t>
  </si>
  <si>
    <t>La producción promedio diaria de gas para el mes de octubre de 2025 (1.269Mpcd) presenta un incremento respecto al promedio del mes de septiembre de 2025 (1.243Mpcd) reflejado principalmente en los campos: Pauto Sur (Yopal/Casanare) incremento de 38Mpcd,Floreña (Yopal/Casanare) incremento de 10 Mpcd y Floreña Mirador (Yopal/Casanare) incremento de 1 Mpcd debido a mayor estabilidad de procesos en planta; Suria( Villavicencio/Meta) incremento de 3Mpcd debido a reactivación de pozo Suria-74; Borbón (SanMarcos/Sucre) incremento de 3Mpcd debido a aporte del pozo Palomino-1; Arandala (PuebloNuevo/Córdoba) incremento de 2 Mpcd por recuperación al superar pérdida de condición de flujo en sus pozos; Fresa (Sahagún/Córdoba) incremento de 2 Mpcd por ingreso del nuevo pozo Fresa-5.</t>
  </si>
  <si>
    <t>La producción promedio diaria de gas para el mes de noviembre de 2025 (1.247 Mpcd) presenta una disminución respecto del promedio del mes de octubre de 2025 (1.269 Mpcd) reflejado principalmente en los campos: Clarinete (Sahagún/Córdoba-La Unión/Sucre) disminución de 13,7 Mpcd debido a pérdida de condición de flujo en sus pozos, por incremento de aporte de agua; Cupiagua Sur (Aguazul/Casanare) disminución de 5,9 Mpcd debido a declinación natural del campo; Arrecife (Pueblo Nuevo/Córdoba) disminución de 5,7 Mpcd debido a bloqueos por parte de la comunidad entre el 6 y 18 de noviembre; Borbón (San Marcos/Sucre) disminución de 4,6 Mpcd debido a declinación natural del pozo Borbón-1 y bloqueos por parte de la comunidad del Cabildo indígena Montegrande.</t>
  </si>
  <si>
    <t>Producción acumulada comercializada de gas</t>
  </si>
  <si>
    <t>Hace referencia a la producción fiscalizada y comercializada de gas por campo, mediante la comparación de volúmenes entre AVM vs SOLAR , durante los primeros 20 días del mes siguiente.</t>
  </si>
  <si>
    <t>Sumatoria de la producción de GAS por mes fiscalizada y comercializada</t>
  </si>
  <si>
    <t>361.350 - 371.205</t>
  </si>
  <si>
    <t xml:space="preserve">La producción diaria de gas fiscaliada y comercializada presentó una disminución del 8,4 % con relación al mes de diciembre de 2024 y de 15,1%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 </t>
  </si>
  <si>
    <t>La producción diaria de gas comercializada presenta un incremento del 0,49% con relación al mes de enero de 2025 y disminución de 19,36% frente a febrero de la vigencia anterior, reflejado principalmente en los campos: Floreña Mirador, Floreña debido a restricción de pozos por mantenimiento preventivo a Turbocompresor; Aguas Vivas, Palmer, Breva debido a fallas de ingeniería en el pozo por pérdida de condición de flujo por alta producción de agua; Cupiagua –Contrato Recetor, Cupiagua –Contrato Santiago de las Atalayas debido a restricción de pozos por parada de inyección para cambio de válvula; Chuchupa por irrupción de agua en el pozo Chuchupa-15, y declinación del campo.</t>
  </si>
  <si>
    <t>La producción de gas comercializada presenta una disminución del 0,34% con relación al mes de febrero de 2025 y de 17,90% frente a marzo de la vigencia anterior, reflejado principalmente en los campos: Floreña, Pauto Sur debido a restricción de pozos por salidas y reparaciones no programadas a Turbocompresor; Cupiagua –Contrato Santiago de las Atalayas-  debido a salida de turbinas Solar y falla de integridad de válvulas; Nelson, Níspero, Lulo, Pandereta debido a fallas de ingeniería en el pozo por pérdida de condición de flujo por alta producción de agua; Cupiagua –Contrato Recetor- debido a restricción de pozos para toma de registros e inyección de gas lift para mejoramiento del sistema de levantamiento; Cusiana debido toma de registros y prueba de integridad a pozos; Bullerengue  debido a daño en la formación del pozo y colapso del sistema de revestimiento de producción; Arrecife  debido a problemas de orden público donde la comunidad no permite ingresar carrotanques para despacho de agua y sobrepresión del gasoducto.</t>
  </si>
  <si>
    <t>La producción de gas comercializada presenta una disminución del 1,46% con relación al mes de marzo de 2025 y de 19,18% frente a abril de la vigencia anterior, reflejado principalmente en los campos: Gibraltar caída de 12 Mpcd en producción fiscalizada y comercializada por falla mecánica en pozo y posterior toma de registros a pozo.</t>
  </si>
  <si>
    <t>La producción promedio de gas comercializado disminuyó en mayo por mantenimientos y fallas técnicas en campos como Chuchupa, Mamey y Aguas Vivas, afectando la disponibilidad del gas para venta.</t>
  </si>
  <si>
    <t>La producción promedio diaria de gas comercializado en junio fue de 793 Mpcd, con una disminución del 0,88 % respecto a mayo y del 18,58 % frente a junio de 2024. La reducción se debió a restricciones operativas y mantenimientos que afectaron la continuidad del proceso de compresión y transporte del gas. Entre los principales campos con afectaciones se encuentran Aguas Vivas, Cupiagua Liria, Cusiana, Chuchupa y Arrecife, los cuales presentaron paradas de planta, fallas estructurales, mantenimientos mayores y pérdida de condición de flujo en pozos clave.</t>
  </si>
  <si>
    <t>la producción comercializada alcanzó en julio de 2025 un promedio de 797 MPCD, con un aumento de 0,50% respecto a junio (793 MPCD). A pesar de que la producción total de gas presentó caídas en campos como Floreña, Pauto Sur y Cupiagua (Casanare) por restricciones operativas, indisponibilidad de compresores y eventos eléctricos, el balance general fue positivo debido a mayores aportes en campos como Cañaflecha (+5 MPCD), Mágico (+4 MPCD) y Chuchupa (Guajira, +3,5 MPCD), asociados a recuperaciones operativas y normalización de plantas tras mantenimientos. Adicionalmente, el ingreso de nuevos pozos como Fresa-4 y la reactivación de Cusiana fortalecieron la oferta. Esto refleja que, si bien persisten limitaciones técnicas en campos maduros, las acciones de mantenimiento, nuevas incorporaciones y reactivaciones han sostenido la disponibilidad de gas para el mercado.</t>
  </si>
  <si>
    <t>La producción promedio diaria fue de 800 Mpcd, con una disminución de 5,52 % respecto a julio (797 Mpcd).  Principales caídas: Gibraltar (-8,5 Kpc), Cañaflecha (-0,32 Kpc), Dividivi (-0,21 Kpc) y restricciones en Cupiagua y Floreña por baja demanda de clientes, fallas eléctricas y trabajos en compresores. Principales incrementos puntuales: Nuevas aportes de Capachos Sur (+0,12 Kpc), Carmentea (+0,07 Kpc) y Opón (+0,04 Kpc), aunque de menor peso en el total.</t>
  </si>
  <si>
    <t>La producción promedio diaria de gas comercializado para septiembre de 2025 fue de 814 millones de pies cúbicos por día (MPCD), que representa un volumen superior en 1,83% a lo registrado para el mes de agosto de 2025, el cual fue de 800 millones de pies cúbicos por día (MPCD). De esta producción de gas comercializado, 219 MPCD corresponden a contratos E&amp;P suscritos por la ANH (26,88%) y 595 MPCD (73,12%) corresponden a convenios y contratos de asociación de Ecopetrol y resto del país.</t>
  </si>
  <si>
    <t>Laproducciónpromediodiariadegascomercializadoparaelmesdeoctubrede2025(798Mpcd)presentaunadisminuciónrespectoalpromediodelmesdeseptiembre(814Mpcd)reflejadoprincipalmenteenloscampos:Chuchupa(Manaure/Guajira)disminuciónde7Mpcddebidoafallasensistemadecompresión;Clarinete(Sahagún/Córdoba-LaUnión/Sucre)disminuciónde6,5Mpcddebidoasalidadeunidadcompresora;Zamia(SanMarcos/Sucre)disminuciónde5,6Mpcddebidoapérdidadecondicióndeflujoensupozo;Floreña(Yopal/Casanare)disminuciónde4,9Mpcddebidoamenorvolumendeventaportermomechero.</t>
  </si>
  <si>
    <t>La producción promedio diaria de gas comercializado para el mes de noviembre de 2025 (765 Mpcd) presenta una disminución respecto al promedio del mes de octubre (798 Mpcd) reflejado principalmente en los campos: Clarinete (Sahagún/Córdoba-La Unión/Sucre) disminución de 13,7 Mpcd debido a pérdida de condición de flujo en sus pozos, por incremento de aporte de agua; Cupiagua Sur (Aguazul/Casanare) disminución de 8 Mpcd debido a declinación natural del campo; Arrecife (Pueblo Nuevo/Córdoba) disminución de 5,8 Mpcd debido a bloqueos por parte de la comunidad entre el 6 y 18 de noviembre; Borbón (San Marcos/Sucre) disminución de 4,6 Mpcd debido a declinación natural del pozo Borbón-1 y bloqueos por parte de la comunidad del Cabildo indígena Montegrande.</t>
  </si>
  <si>
    <t>Seguimiento a recursos de inversión del Convenio No. 636(ANH)/745(MINCIENCIAS) del año 2021 destinados a proyectos de Ciencia y Tecnología</t>
  </si>
  <si>
    <t>Seguimiento a recursos del ConvenioNo. 636 (ANH) /745(MINCIENCIAS) del año 2021 asociado al proyecto de inversión BPIN- 2018011001082 Fortalecimiento de ciencia y tecnología para el sector de hidrocarburos   a nivel nacional, finalizado en el año 2022</t>
  </si>
  <si>
    <t>(Recursos de inversión comprometidos en $ / Recursos apropiados en $ )*100</t>
  </si>
  <si>
    <t>Pesos</t>
  </si>
  <si>
    <t>Informe fidulcodex (Minciencias)
Grupo Reservas Y Operaciones (servicios.anh.gov.cosservicios) \2025\CIENCIA Y TECNOLOGÍA\CONVENIOS MINCIENCIAS\CONVENIO 745-636 2021\INFORME SUPERVISIÓN ANH</t>
  </si>
  <si>
    <t xml:space="preserve">LEIDY POLANIA
</t>
  </si>
  <si>
    <t>La convocatoria dio cierre el 25 de septiembre de 2025.
Al cierre de la convocatoria y previo a verificación de cumplimiento de requisitos, en el sistema se visualizaron 6 propuestas radicadas para la modalidad I y 7 propuestas radicadas en la modalidad II.
Durante el mes de septiembre , Minciencias realizó la etapa de revisión de requisitos mínimos (26 DE SEPTIEMBRE /2 DE OCTUBRE) y posterior periodo de subsanación. (3 DE OCTUBRE AL  9 DE OCTUBRE)</t>
  </si>
  <si>
    <t>ÁREA ADMINISTRATIVA VORP</t>
  </si>
  <si>
    <t>Ejecución Presupuestal Funcionamiento (obligado/apropiado)</t>
  </si>
  <si>
    <t>Este indicador hace referencia a la proporción de los compromisos acumulados para la vigencia 2025, con relación a la apropiación vigente de funcionamiento.</t>
  </si>
  <si>
    <t>Obligado funcionamiento/Apropiado funcionamiento</t>
  </si>
  <si>
    <t>Programación Presupuesto  y Seguimiento de Pagos</t>
  </si>
  <si>
    <t>RICARDO PUENTES</t>
  </si>
  <si>
    <t>Para el mes de enero las obligaciones son casi nulas debido a que en le mismo mes se incorporaron los recursos</t>
  </si>
  <si>
    <t>La mayoria de contratos se suscribieron en el mes de febrero y el pago se hace efectivo en el mes de marzo, por tal motivo las obligaciones son el 0,3%</t>
  </si>
  <si>
    <t xml:space="preserve">Para el mes de marzo se obligaron 4,39% del presupuesto, mostarndo un incremento significativo con respecto a los meses anteriores </t>
  </si>
  <si>
    <t xml:space="preserve">Para el mes de abril se obligaron  el 17% del presupuesto, mostarndo un incremento significativo con respecto a los meses anteriores </t>
  </si>
  <si>
    <t xml:space="preserve">Para el mes de mayo se obligaron  el 19% del presupuesto, mostarndo un incremento significativo con respecto a los meses anteriores </t>
  </si>
  <si>
    <t xml:space="preserve">Para el mes de junio se obligaron  el 27% del presupuesto, mostarndo un incremento significativo con respecto a los meses anteriores </t>
  </si>
  <si>
    <t xml:space="preserve">Para el mes de julio se obligaron  el 33% del presupuesto, mostarndo un incremento gradual de acuerdo a los compromisos </t>
  </si>
  <si>
    <t>Para el mes de agosto se obligaron  el 39% del presupuesto, mostarndo un incremento gradual de acuerdo a los compromisos.
Nota: La apropiación inicial era de 3.557.426.372, en el primer semestre se realizaron recortes al presupuesto y en la actualidad tenemos una apropiación vigente de 2.220.179.722</t>
  </si>
  <si>
    <t xml:space="preserve"> $1.028.891.543,00 </t>
  </si>
  <si>
    <t xml:space="preserve"> Para el mes de septiembre se obligaron el 46% del presupuesto, mostarndo un incremento gradual de acuerdo a los compromisos  </t>
  </si>
  <si>
    <t>$1.182.641.543</t>
  </si>
  <si>
    <t xml:space="preserve">Para el mes de octubre se obligaron el 53% del presupuesto, mostarndo un incremento gradual de acuerdo a los compromisos </t>
  </si>
  <si>
    <t xml:space="preserve">Para el mes de noviembre se obligaron el 59% del presupuesto, mostarndo un incremento gradual de acuerdo a los compromisos </t>
  </si>
  <si>
    <t xml:space="preserve">Para el mes de diciembre se obligaron el 64% del presupuesto, mostarndo un incremento gradual de acuerdo a los compromisos </t>
  </si>
  <si>
    <t>Ejecución presupuestal SGR
(obligado/apropiado)</t>
  </si>
  <si>
    <t>Este indicador hace referencia a la proporción de los compromisos acumulados para la vigencia 2025-2026, con relación a la apropiación vigente del SGR.</t>
  </si>
  <si>
    <t>Obligado SGR/Apropiado SGR</t>
  </si>
  <si>
    <t>La obligaciones del mes de enero corresponde a las actividades de la vigencia 2024</t>
  </si>
  <si>
    <t xml:space="preserve">el 1% adicional con respecto al mes anterior, corresponde a pago de honorarios  </t>
  </si>
  <si>
    <t>Las obligaciones son del 4% con respecto al presupuesto asignado a la fecha7</t>
  </si>
  <si>
    <t>Las obligaciones aumentaron un 2% con respecto al presupuesto asignado a la fecha7</t>
  </si>
  <si>
    <t>Las obligaciones aumentaron un 2% con respecto al presupuesto asignado a la fecha</t>
  </si>
  <si>
    <t>Las obligaciones del mes de junio aumentaron del 8 al 12% con respecto al mes anterior</t>
  </si>
  <si>
    <t>Las obligaciones del mes de junlio aumentaron del 12 al 14% con respecto al mes anterior</t>
  </si>
  <si>
    <t>En el mes de Agosto las obligaciones fueron del 12% debido al aumento de la apropiación</t>
  </si>
  <si>
    <t xml:space="preserve"> $11.380.377.219,92 </t>
  </si>
  <si>
    <t>En el mes de Septiembre las obligaciones fueron del 14%</t>
  </si>
  <si>
    <t>$13.427.289.394,92</t>
  </si>
  <si>
    <t>En el mes de octubre las obligaciones fueron del 16%</t>
  </si>
  <si>
    <t>En el mes de noviembre las obligaciones fueron del 19%</t>
  </si>
  <si>
    <t>En el mes de diciembre las obligaciones fueron del 22%</t>
  </si>
  <si>
    <t>Documento publicado para el análisis de las PQRSD recibidas en la ANH</t>
  </si>
  <si>
    <t xml:space="preserve">Evaluar la eficiencia y accesibilidad del servicio de atención a PQRSD, mediante el análisis del volumen de solicitudes recibidas, los canales utilizados y el tiempo promedio de respuesta, con el fin de mejorar la gestión y optimizar la experiencia ciudadana y la publicación del informe.. </t>
  </si>
  <si>
    <t>V2=  Informes de atención PQRSD publicados con la periodicidad definida</t>
  </si>
  <si>
    <t xml:space="preserve">El informe de PQRSD ya se encuentra publicado en la página web de l a entidad y puede ser evidenciado a tráves del siguiente enlace: https://www.anh.gov.co/documents/27275/Informe_pormenorizado_de_atenci%C3%B3n_y_tr%C3%A1mite_de_PQRSD_del_primer_trimestre_de_2025.pdf </t>
  </si>
  <si>
    <t>El informe correspondiente al segundo trimestre de la vigencia 2025, relacionado con el proceso de Peticiones, Quejas, Reclamos, Sugerencias y Denuncias (PQRSD), se encuentra actualmente en etapa de elaboración. Para su construcción, se está utilizando la herramienta Power BI, la cual ha sido recientemente incorporada como parte del fortalecimiento del sistema de atención a la ciudadanía.
Este enfoque permite consolidar y analizar la información en tiempo real, facilitando la visualización de indicadores, la identificación de tendencias y el seguimiento efectivo de los requerimientos ciudadanos</t>
  </si>
  <si>
    <t xml:space="preserve">El informe de PQRSD correspondiente al II trimestre ya se encuentra publicado en la página web institucional y puede ser evidenciado a tráves del siguiente enlace: https://www.anh.gov.co/documents/30130/Informe_pormenorizado_de_atenci%C3%B3n_y_tr%C3%A1mite_de_PQRSD_del_segundo_trimestre_de_2025.pdf </t>
  </si>
  <si>
    <t>El informe de PQRSD correspondiente al III trimestre ya se encuentra publicado en la página web institucional y puede ser evidenciado a tráves del siguiente enlace: https://www.anh.gov.co/documents/32568/Informe_pormenorizado_de_atenci%C3%B3n_y_tr%C3%A1mite_de_PQRSD_del_tercer_trimestre_de_2025.pdf 
El informe correspondiente al IV trimestre de 2025 se encuentra actualmente en proceso de elaboración, dado que para su cierre es necesario que todas las peticiones se encuentren en estado de gestión exitosa. A la fecha, algunas solicitudes aún no han sido respondidas; no obstante, estas se encuentran dentro de los plazos establecidos por la normatividad vigente para su atención.</t>
  </si>
  <si>
    <t>En el periodo se recibieron 18 denuncias de las cuales se tramitó el total en el periodo</t>
  </si>
  <si>
    <t>Durante el mes de enero, el indicador de trámites de la GSCE registró un cumplimiento del 77% frente a la meta establecida del 20%, evidenciando un nivel de ejecución inferior al esperado. Al corte del 31 de enero de 2025 se encontraban acumulados 39 trámites, de los cuales se logró dar respuesta a 6. Este resultado estuvo asociado principalmente a la insuficiencia de personal disponible para la atención de trámites durante el periodo reportado, situación que limitó la capacidad operativa del área en el inicio del año.</t>
  </si>
  <si>
    <t>En febrero, el indicador presentó un cumplimiento del 95% respecto a la meta definida del 35%, mostrando una mejora significativa frente al mes anterior. Al 28 de febrero de 2025 se encontraban acumulados 48 trámites, de los cuales se atendieron 16. Si bien aún persistían limitaciones en la disponibilidad de personal, se evidenció un avance gradual en la gestión, reflejando una mejor organización interna y priorización de los trámites pendientes.</t>
  </si>
  <si>
    <t>Para el mes de marzo, el indicador alcanzó un cumplimiento del 105%, superando la meta establecida del 45%. Al corte del 31 de marzo de 2025 se encontraban acumulados 70 trámites, con 33 respuestas efectivas. Este incremento en el desempeño se explica por la contratación de nuevo personal, la implementación de lineamientos definidos por la gerencia y el fortalecimiento de los procesos internos, lo que permitió mejorar sustancialmente la capacidad de respuesta del equipo GSCE.</t>
  </si>
  <si>
    <t>En abril, el indicador registró un cumplimiento del 93% frente a una meta más exigente del 55%. Al cierre del mes se tenían acumulados 96 trámites, de los cuales se atendieron 49. Aunque el porcentaje de cumplimiento fue inferior al del mes anterior, se mantuvo un nivel de gestión alto, considerando el incremento progresivo de la meta y la consolidación de las actividades operativas del equipo, alineadas con los lineamientos establecidos por la gerencia.</t>
  </si>
  <si>
    <t>Durante mayo, el indicador mostró un cumplimiento del 103%, superando la meta definida del 65%. Al corte del 31 de mayo de 2025 se encontraban acumulados 126 trámites, de los cuales se respondieron 84. Este resultado confirma la tendencia positiva en la gestión, atribuida a la estabilización del equipo de trabajo, la aplicación efectiva de los lineamientos institucionales y el adecuado desarrollo de las actividades operativas.</t>
  </si>
  <si>
    <t>En el mes de junio, el indicador alcanzó un cumplimiento del 99% frente a la meta establecida del 75%. Se atendieron 105 trámites de un total de 142 previstos al corte del 30 de junio de 2025. Se evidenció una leve disminución del 4% respecto al mes anterior, explicada por la dedicación del equipo a reuniones con compañías, reuniones internas y definición de procedimientos, actividades necesarias para el fortalecimiento de la gestión, aunque con impacto temporal en la atención directa de trámites.</t>
  </si>
  <si>
    <t>Para julio, el indicador presentó un cumplimiento del 105%, superando la meta establecida del 80%. Al corte del mes se respondieron 134 trámites de un total de 154, evidenciando un incremento del 6% respecto al mes anterior. Este comportamiento refleja una recuperación en la capacidad operativa, producto de la consolidación de los procesos internos y la adecuada distribución de cargas de trabajo.</t>
  </si>
  <si>
    <t>En agosto, el indicador registró un cumplimiento del 103% frente a una meta del 80%. Se atendieron 158 trámites de un total de 191 al corte del 31 de agosto de 2025. El desempeño se mantuvo prácticamente estable en comparación con julio, lo que evidencia un nivel sostenido de eficiencia operativa, pese al incremento gradual en el volumen de trámites acumulados.</t>
  </si>
  <si>
    <t>Durante septiembre, el indicador alcanzó un cumplimiento del 94% respecto a la meta del 85%. Al cierre del mes se respondieron 184 trámites de un total de 230. Se presentó una disminución del 9% frente al mes anterior, asociada principalmente a un incremento del 20% en los nuevos trámites ingresados, lo que impactó temporalmente la capacidad de respuesta del equipo.</t>
  </si>
  <si>
    <t>En octubre, el indicador mostró un cumplimiento del 93%, manteniéndose estable frente a la meta del 85%. Al corte del 31 de octubre de 2025 se atendieron 209 trámites de un total de 265. El resultado evidencia una estabilidad en la gestión, pese al alto volumen de trámites acumulados, lo que refleja un control adecuado del proceso.</t>
  </si>
  <si>
    <t>Para noviembre, el indicador registró un cumplimiento del 92% frente a una meta elevada del 90%. Se respondieron 230 trámites de un total de 378 al corte del 30 de noviembre de 2025. Si bien el porcentaje se ubicó ligeramente por debajo del mes anterior, se destaca que el resultado se obtuvo en un contexto de alta exigencia en la meta y un volumen significativo de trámites, manteniendo un desempeño cercano al objetivo.</t>
  </si>
  <si>
    <t>En diciembre, el indicador cerró con un cumplimiento del 93% frente a la meta del 90%. Al 31 de diciembre de 2025 se atendieron 258 trámites de un total de 307, consolidando un cierre positivo del año. Este resultado refleja la madurez del proceso, la estabilidad del equipo de trabajo y la capacidad de la GSCE para sostener niveles de cumplimiento altos, incluso con metas exigentes y un alto volumen de trámites.</t>
  </si>
  <si>
    <t>El indicador de trámites asociados a Garantías de la GSCE alcanzó un cumplimiento del 82,1%, lo que representa un 103% de cumplimiento frente a la meta establecida para el cuarto trimestre, fijada en 80%.
Al 31 de diciembre de 2025, se habían recibido 1.562 trámites, de los cuales se logró el cierre de 1.283. Cabe resaltar que la meta definida fue calculada con base en el comportamiento de los tres años anteriores, así como en las situaciones particulares que incidieron en la obtención de las cifras en cada uno de dichos periodos.
Durante el trimestre, el equipo de Garantías de la GSCE responsable de la gestión de los trámites estuvo conformado por cinco personas, una de planta y cuatro contratistas.</t>
  </si>
  <si>
    <t>Tipo o Clasificación General Indicador</t>
  </si>
  <si>
    <t>Al cierre de la vigencia, se presentaron 102 de 108 informes programados.
Los informes no ejecutados son consecuencia de la falta de disponibilidad del personal especializado durante la vigencia.</t>
  </si>
  <si>
    <t>La ejecución presupuestal en inversión en obligaciones fue de 69% en el mes de diciembre de 2025 ($ 265.505 millones obligados de $385.890 apropiados)</t>
  </si>
  <si>
    <t>En los meses de febrero y agosto se relizó la trsnferencia de los excedentes.</t>
  </si>
  <si>
    <t>% Avance Meta  Acumulado a Diciembre  2025</t>
  </si>
  <si>
    <t>Avance de meta tomado por Plaenación de lo reportado en la PIIP al 30 de enero de 2026. Se cumplió con la infraestrutura asignada. CTM7_Ar_O_2 - Manual Operativo y Procesos de la UA</t>
  </si>
  <si>
    <t>Avance de meta tomado por Plaenación de lo reportado en la PIIP al 30 de enero de 2026. *CTM7_Ar_O_1 - Informe de Adopción de Gobernanza e Inteligencia Institucional</t>
  </si>
  <si>
    <t>Objetivo del indicador 
(Qué mide el Indicador?)</t>
  </si>
  <si>
    <t>PROGRAMACIÓN PLAN DE ACCIÓN ANH 2025</t>
  </si>
  <si>
    <t xml:space="preserve">Se presentan avances en cuanto a sistemas de informacion de los siguientes contratos 
ROTORR: 
*IA - Text Analytics - LLM - RAG Conf-IA
*IA - Avatar Conversacional - CONTI
*ML - Modelos de Verificación de Calidad de Datos
*BI-BA - Prototipo - Vision 360
DISTRITAL:
*Plataforma de reporte de información ANH
*Auditoría de sistemas y arquitectura existente
*Implementación de reglas de negocio, validadores y mecanismos de calidad.
*Implementación de mecanismos de seguridad
El contrato  589 de 2025 se encuentra en ejecucion hasta el 31 de marzo.
El contrato 536 de 2025 se encuentra en ejcucion hasta el 28 de febrero.
Se espera que al finalizar dichos contratos se cumpla la meta total de la vigencia.
</t>
  </si>
  <si>
    <t>AVANCE PROMEDIO META</t>
  </si>
  <si>
    <t>Valor tomado por Planeación del reporte de la PIIP del DNP al 31 de enero de 2026</t>
  </si>
  <si>
    <t>Informes técnicos de evaluación entregados (servicios de evaluación del poteccial)</t>
  </si>
  <si>
    <t>Avance de meta validada por Planeación según reporte regionalización PIIP del DNP a 31 de enero de 2026. En el período no se suscribieron compromisos, se registraron obligaciones y pagos por: Cto 642 de 2025 EnTerritorio $37.654.000.000=</t>
  </si>
  <si>
    <t>Avance de meta validada por Planeación según reporte regionalización PIIP del DNP a 31 de enero de 2026.  En el período no se suscribieron compromisos; se registraron obligacones por: Cto 642-2025 EnTerritorio $244.828.077; Contrato 655-2025 UIS $365.588.136; Cto 644-2025 EMTEL $705.000.000 y Cto 674-2025 OPS $1.230.000=</t>
  </si>
  <si>
    <t xml:space="preserve">En el mes de enero del 2025 se aplico la encuesta de satisfacción a los servidores públicos con vinculación de planta. Obteniendo 46 respuestas. Se envio a todos los funcionarios por los canales institucionales de la Entidad. Es de anotar que en el mes de diciembre del 2025 no se realizó el reporte debido a que nos encontrabamos consolidando las evidencias de cada acción ejecutada durante el año. </t>
  </si>
  <si>
    <t>NO APLICA</t>
  </si>
  <si>
    <t xml:space="preserve">La sumatoria de ejecución de cada uno de los planes que conforman el Plan estrategico de talento humano da un porcentaje de ejecución del 85% con corte al 31 de diciembre del 2025. El 15% pendiente se relaciona con la provisión de las vacantes y con unos temas planeados del PIC que faltaron por desarrollar en la vigencia. Es de anotar que en el mes de diciembre del 2025 no se realizó el reporte debido a que nos encontrabamos consolidando las evidencias de cada acción ejecutada durante el año. </t>
  </si>
  <si>
    <t xml:space="preserve">Se cumplió con las actividades al 100% del plan de bienestar programadas para la vigencia y los servidores público participaron de estos beneficios que contribuyen en su bienestar laboral siendo un estímulo y reforzamiento positivo en el quehacer diario.                                                                                         Durante la vigencia del 2025 se ejecuto el 96% de todas las actividades de Seguridad y Salud en el Trabajo programadas mediante el ciclo planear, hacer, verificar y actuar. Es de anotar que en el mes de diciembre del 2025 no se realizó el reporte debido a que nos encontrabamos consolidando las evidencias de cada acción ejecutada durante el año. </t>
  </si>
  <si>
    <t xml:space="preserve">Se tenían programadas 40 tema de capacitación y se realizaron 34, hicieron falta 6 temas por abordar durante la vigencia anterior
Se tiene contemplado dentro del contrato firmado para capacitación en 2026, ejecutar las actividades que quedaron pendientes,  así como profundizar los temas de los cuales ya se impartió la información básica. Se adjunta el cuadro de capacitaciones ejecutadas incluidas en el diagnóstico de 2025 y los meses de cumplimiento; en color amarillo las temáticas pendientes que se desarrollaran en 2026.                                                                        Es de anotar que en el mes de diciembre del 2025 no se realizó el reporte debido a que nos encontrabamos consolidando las evidencias de cada acción ejecutada durante el año.  150 millones fueron adicionados al convenio del icetex. Se trasladaron los recursos a bienestar. </t>
  </si>
  <si>
    <t xml:space="preserve">Se cumplió con las actividades al 100% del plan de bienestar programadas para la vigencia y los servidores público participaron de estos beneficios que contribuyen en su bienestar laboral siendo un estímulo y reforzamiento positivo en el quehacer diario.                                                                      Es de anotar que en el mes de diciembre del 2025 no se realizó el reporte debido a que nos encontrabamos consolidando las evidencias de cada acción ejecutada durante el año. </t>
  </si>
  <si>
    <t>Teniendo en cuenta que el indicador mide el número de cargos provistos y que este proceso depende de terceras entidades con las que articulamos el cumplimiento de esta gestión, con corte a 31 de diciembre cumplimos el 60% de la provisión de vacantes. Es de anotar que Talento Humano realiza al 100% los pasos que se dan dentro del proceso de su competencia para cumplir con las vacantes provistas.
Anotación: Se adjuntan soportes del indicador del cumplimiento del indicador reportado.</t>
  </si>
  <si>
    <t xml:space="preserve">En la presentación de seguimiento a los planes que conforman el PETH se identifica que el plan de previsión de vacantes se ejecuto con corte a 31 de diciembre en un 67%. Es de anotar que en el mes de diciembre del 2025 no se realizó el reporte debido a que nos encontrabamos consolidando las evidencias de cada acción ejecutada durante el año. </t>
  </si>
  <si>
    <t xml:space="preserve">Una vez recibidos los resultados oficiales del FURAG del 2024 la dimensión de talento humano obtuvo la calificación del 93.1% aumentamos de una vigencia a la otra. </t>
  </si>
  <si>
    <t>La producción promedio diaria de petróleo para el mes de diciembre de 2025 fue de 747.171 BOPD, valor superior en 0,34% a la registrada para el mes de noviembre de 2025 (744.655 BOPD). De esta producción, 234.687 BOPD corresponden a contratos E&amp;P suscritos por la ANH (31,41%) y 512.484 BOPD (68,59%) corresponden a convenios y contratos de asociación de Ecopetrol y resto del país.
El reporte de los datos se tiene el día 7 de febrero de 2026, dado que se presentaron fallas en el aplicativo Solar y posteriormente de realizó revisión de diferencias volumétricas.</t>
  </si>
  <si>
    <t>La producción promedio diaria de gas para el mes de diciembre de 2025 (1.192 Mpcd) presenta una disminución respecto del promedio del mes de noviembre de 2025 (1.247 Mpcd) reflejado principalmente en los campos: Pauto Sur (Yopal/Casanare) disminución de 11,4 Mpcd debido a indisponibilidad de compresores y trabajos en línea de pozos inyectores; Fresa (Sahagún/Córdoba) disminución de 7 Mpcd, Arandala (Pueblo Nuevo/Córdoba) disminución de 4,9 Mpcd, Clarinete (Sahagún/Córdoba-La Unión/Sucre) disminución de 2,9 Mpcd debido a pérdida de condición de flujo en sus pozos; Gibraltar (Cubara/Boyacá) disminución de 6 Mpcd debido a inestabilidad y aumento de producción de agua en el pozo; Borbón (San Marcos/Sucre) disminución de 5 Mpcd, Istanbul (Riohacha/Guajira) disminución de 4,6 Mpcd debido a declinación natural del campo; Cupiagua Sur (Aguazul/Casanare) disminución de 4 Mpcd debido a cierre de pozo Cupiagua Sur XZ2 por pérdida de condición de levantamiento; Cusiana (Aguazul/Casanare) disminución de 2,4 Mpcd trabajos de pozo GX-39 y declinación natural de pozos BA A1 y A23; Cupiagua (Aguazul/Casanare) disminución de 2,3 Mpcd por servicio a pozo Cupiagua YD 36 y pérdida de capacidad de levantamiento del pozo Cupiagua NW-40; Floreña Mirador (Aguazul/Casanare) disminución de 2,3 Mpcd por indisponibilidad de bomba y compresor de proceso.
El reporte de los datos se tiene el día 7 de febrero de 2026, dado que se presentaron fallas en el aplicativo Solar y posteriormente de realizó revisión de diferencias volumétricas.</t>
  </si>
  <si>
    <t>La producción promedio diaria de gas comercializado para el mes de diciembre de 2025 (693 Mpcd) presenta una disminución respecto al promedio del mes de noviembre (765 Mpcd) reflejado principalmente en los campos: Cupiagua (Aguazul/Casanare) disminución de 21,8 Mpcd debido a membranas de endulzamiento y menor nominación de clientes finales; Pauto Sur (Yopal/Casanare) disminución de 8,9 Mpcd debido a indisponibilidad de compresores y trabajos en línea de pozos inyectores; Fresa (Sahagún/Córdoba) disminución de 7 Mpcd, Arandala (Pueblo Nuevo/Córdoba) disminución de 4,5 Mpcd, Clarinete (Sahagún/Córdoba-La Unión/Sucre) disminución de 2,8 Mpcd debido a pérdida de condición de flujo en sus pozos; Cupiagua Sur (Aguazul/Casanare) disminución de 4 Mpcd debido a cierre de pozo Cupiagua Sur XZ2 por pérdida de condición de levantamiento; Gibraltar (Cubara/Boyacá) disminución de 6 Mpcd debido a inestabilidad y aumento de producción de agua en el pozo; Borbón (San Marcos/Sucre) disminución de 5 Mpcd, Istanbul (Riohacha/Guajira) disminución de 4,6 Mpcd debido a declinación natural del campo; Floreña (Yopal/Casanare) disminución de 4,3 Mpcd por finalización de contrato.
El reporte de los datos se tiene el día 7 de febrero de 2026, dado que se presentaron fallas en el aplicativo Solar y posteriormente de realizó revisión de diferencias volumétricas.</t>
  </si>
  <si>
    <t>Para el mes de diciembre desde el Grupo de Planeación se consolida cifra acumulada en el año, siendo el valor a diciembre S39.296.560, que no corresponden a recursos de la vigencia 2025. Para el mes de diciembre se presentó la fase de consolidación y cierre de la selección de proyectos donde
se realiza la publicación del Banco Preliminar el 5 de diciembre, seguido del periodo de solicitudes de
aclaración los días 9 y 10 diciembre. Finalmente se realiza la publicación del Banco Definitivo de Elegibles
el 30 de diciembre de 2025.</t>
  </si>
  <si>
    <r>
      <t xml:space="preserve">Ejecución Presupuestal acumulada </t>
    </r>
    <r>
      <rPr>
        <b/>
        <u/>
        <sz val="11"/>
        <color theme="0"/>
        <rFont val="Calibri"/>
        <family val="2"/>
      </rPr>
      <t>al mes de reporte</t>
    </r>
    <r>
      <rPr>
        <b/>
        <sz val="11"/>
        <color theme="0"/>
        <rFont val="Calibri"/>
        <family val="2"/>
      </rPr>
      <t xml:space="preserve"> - compromisos asociados a la columna G- Presupuesto programado $ (cifras en pesos )</t>
    </r>
  </si>
  <si>
    <r>
      <t xml:space="preserve">Ejecución Presupuestal acumulada </t>
    </r>
    <r>
      <rPr>
        <b/>
        <u/>
        <sz val="11"/>
        <color theme="0"/>
        <rFont val="Calibri"/>
        <family val="2"/>
      </rPr>
      <t>al mes de reporte</t>
    </r>
    <r>
      <rPr>
        <b/>
        <sz val="11"/>
        <color theme="0"/>
        <rFont val="Calibri"/>
        <family val="2"/>
      </rPr>
      <t xml:space="preserve"> - obligaciones asociadas a la columna G- Presupuesto programado $ (cifras en pesos )</t>
    </r>
  </si>
  <si>
    <r>
      <t xml:space="preserve">Avance cuantitativo meta
</t>
    </r>
    <r>
      <rPr>
        <b/>
        <u/>
        <sz val="11"/>
        <color rgb="FFFFFFFF"/>
        <rFont val="Calibri"/>
        <family val="2"/>
      </rPr>
      <t>(solo ingresar números)</t>
    </r>
  </si>
  <si>
    <r>
      <rPr>
        <i/>
        <sz val="11"/>
        <color rgb="FF000000"/>
        <rFont val="Calibri"/>
        <family val="2"/>
      </rPr>
      <t>Avance de meta validada por Planeación según reporte regionalización PIIP del DNP a 31 de enero de 2026</t>
    </r>
    <r>
      <rPr>
        <sz val="11"/>
        <color rgb="FF000000"/>
        <rFont val="Calibri"/>
        <family val="2"/>
      </rPr>
      <t>. En el período no se suscribieron compromisos, se registraron obligaciones por: Cto 497 de 2025 ACIPET $1.065.306.300,76; Cto 642 de 2025 EnTerritorio $71.569.000.000. Y pagos por  Cto 497 de 2025 ACIPET $873.986.658,76 y Cto 642 de 2025 EnTerritorio $71.569.000.000=</t>
    </r>
  </si>
  <si>
    <r>
      <t xml:space="preserve">En el periodo se suscribieron 9 contratos de prestaciones de servicios  y no se reportaron obligaciones y pagos en el periodo. Se comprometieron </t>
    </r>
    <r>
      <rPr>
        <u/>
        <sz val="11"/>
        <color theme="1"/>
        <rFont val="Calibri"/>
        <family val="2"/>
      </rPr>
      <t>$1.117.250.000=.</t>
    </r>
  </si>
  <si>
    <r>
      <rPr>
        <i/>
        <sz val="11"/>
        <color rgb="FF000000"/>
        <rFont val="Calibri"/>
        <family val="2"/>
      </rPr>
      <t>Desde el Grupo de Planeación ANH se ajusta presupuesto programado, reduciendo $25.761.666 por recorte realizado por el Ministerio de Hacienda mediante Decreto  1484 del 31 de diciembre de 2025.</t>
    </r>
    <r>
      <rPr>
        <sz val="11"/>
        <color rgb="FF000000"/>
        <rFont val="Calibri"/>
        <family val="2"/>
      </rPr>
      <t xml:space="preserve">
*CTM4_AR_0.6 - Documento Consolidado-rev.docx
*CTM4_AR_0.6 - Documento del Modelo de Gobierno y Gestión de TI v1.docx
*CTM4_AR_0.6 - Documento Consolidado de principios, procesos, procedimientos, Roles, Políticas, ind. gestión.docx
*CTM4_AR_0.5 - Acta de Validación Institucional Arquitectura Empresarial_v2.docx
*CTM4_AR_0.4 - Realización Ejercicios AE v3.pdf
*Anexo - Formato Registro Necesidad AE ANH_v2.docx
*CTM4_AR_0.2 - Política de Arquitectura Empresarial v3.pdf
*CTM4_AR_0.3 - Procedimiento Gestión de AE v2.pdf
*CTM4_AR_0.1 - Catálogo Principios de AE v2.pdf
*ANH-GTIC-PR-08 Procedimiento de Estrategia Digital_copia_controlada.pdf</t>
    </r>
  </si>
  <si>
    <r>
      <rPr>
        <sz val="11"/>
        <color rgb="FF000000"/>
        <rFont val="Calibri"/>
        <family val="2"/>
      </rPr>
      <t>La producción de petróleo fiscalizada presentó un incremento del 1,9% con relación al mes de diciembre de 2024 y una disminución del 1% frente a enero de la vigencia anterior,</t>
    </r>
    <r>
      <rPr>
        <sz val="11"/>
        <color rgb="FFFF0000"/>
        <rFont val="Calibri"/>
        <family val="2"/>
      </rPr>
      <t xml:space="preserve"> </t>
    </r>
    <r>
      <rPr>
        <sz val="11"/>
        <color rgb="FF000000"/>
        <rFont val="Calibri"/>
        <family val="2"/>
      </rPr>
      <t xml:space="preserve">esto debido a los campos Indico, Caño Sur Este, Cohembi, Andina, Akacias recuperan producción posterior a problemas de orden público presentados en Diciembre; Rubiales recuperación de producción posterior a problemas eléctricos presentados en el campo en el mes de diciembre; Kimbo aporte del pozo en pruebas iniciales. </t>
    </r>
  </si>
  <si>
    <r>
      <rPr>
        <sz val="11"/>
        <color rgb="FF000000"/>
        <rFont val="Calibri"/>
        <family val="2"/>
      </rPr>
      <t>La producción diaria de gas fiscalizada presentó una disminución del 5,2 % con relación al mes de diciembre de 2024 y de 9,3% frente a enero de la vigencia anterior, debido a Gibraltar problemas de facilidades por indisponibilidad del sistema de calentamiento de aceite; Palmer, Clarinete, Arandala, Níspero, Breva fallas de ingeniería en pozos por pérdida de condición de flujo; Pauto Sur fallas en compresores de reinyección por lo cual se deben parar pozos y declinación del campo; Floreña Mirador ingeniería en campo por indisponibilidad de bombas de inyección de agua; Cupiagua bajos consumos de clientes finales y recurrente salida de turbinas que desencadena en salida de planta de gas.</t>
    </r>
    <r>
      <rPr>
        <sz val="11"/>
        <color rgb="FFFF0000"/>
        <rFont val="Calibri"/>
        <family val="2"/>
      </rPr>
      <t xml:space="preserve"> </t>
    </r>
  </si>
  <si>
    <r>
      <t xml:space="preserve">El valor comprometido del convenio se mantiene sin modificaciones. No se ha publicado la convocatoria debido a retrasos de Minciencias, originados por la renuncia del líder del proceso y la incorporación de nuevo personal.
</t>
    </r>
    <r>
      <rPr>
        <b/>
        <sz val="11"/>
        <color rgb="FF000000"/>
        <rFont val="Calibri"/>
        <family val="2"/>
      </rPr>
      <t xml:space="preserve">Seguimiento realizado por ANH: 
</t>
    </r>
    <r>
      <rPr>
        <sz val="11"/>
        <color rgb="FF000000"/>
        <rFont val="Calibri"/>
        <family val="2"/>
      </rPr>
      <t>Dando seguimientoa las actividades de la convocatoria durante el segundo trimestre de 2025:
Via correo electronico el dia 01/04/2025,la supervisión de la  ANH reitera a Minciencias conocer el estado actual de la convocatoria. 
Al no obtener respuesta por parte de Minciencias vía correo electrónico, el supervisor de la ANH a través de
radicado 20255110681751 Id: 1816639 del 10/04/2025, remite al supervisor y miembros del comité conocer el
ESTADO ACTUAL INSTRUMENTO DE CONVOCATORIA 2025 - RECURSO DISPONIBLE CONVENIO 745
(MINCIENCIAS) / 636 (ANH) de 2021.
Via comunicación con Radicado 20255110810661 Id: 1835981 del 13-05-2025 el ordenador del gasto Rafael Fajardo, reitera a Minciencias conocer el estado actual de la convocatoria.
El día 30-05-2025, Mincienicias remite via correo electronico proyección de terminos de referencia, nuevamente ajustados para revisión de la ANH.
La ANH solicitó ajustes al cronograma presentado en los terminos, así como convocar comité para aprobación de los mismos.</t>
    </r>
  </si>
  <si>
    <r>
      <rPr>
        <b/>
        <sz val="11"/>
        <color rgb="FF000000"/>
        <rFont val="Calibri"/>
        <family val="2"/>
      </rPr>
      <t xml:space="preserve">El valor comprometido del convenio se mantiene, no se ha llevado a cabo la publicación de la convocatoria, exclusivamente por retrasos presentados por MINCIENCIAS.
</t>
    </r>
    <r>
      <rPr>
        <sz val="11"/>
        <color rgb="FF000000"/>
        <rFont val="Calibri"/>
        <family val="2"/>
      </rPr>
      <t xml:space="preserve">
El día 01/04/2025 el supervisor ANH informa Minciencias que la prórroga se encuentra en SECOP, adicional reitera la solicitud de conocer los avances a la fecha. 
El día10/04/2025, al no obtener respuesta por parte de Minciencias vía correo electrónico, el supervisor de la ANH a través de radicado 20255110681751 Id: 1816639 del 10/04/2025, remite al supervisor y miembros del comité la solicitud de conocer el ESTADO ACTUAL INSTRUMENTO DE CONVOCATORIA 2025 - RECURSO DISPONIBLE CONVENIO 745 (MINCIENCIAS) / 636 (ANH) de 2021. 
El día 13/05/2025, al no obtener respuesta por parte de Minciencias, el ordenador del gasto- Vicepresidente de operaciones, regalías y participaciones, reitera nuevamente a Minciencias, conocer el estado de la convocatoria del que se deriva los recursos del convenio 745-636 de 2021, mediante radicado 1835981 – 20255110810661.
El día 10/06/2025, Minciencias a través de radicado id 1875300 informan  que se realizó una nueva versión de los Términos de Referencia del instrumento de convocatoria y se encuentra disponible para conocimiento y revisión por parte de la Agencia Nacional de Hidrocarburos en el siguiente enlace:
https://drive.google.com/drive/folders/1zAbQ5JGEABtr58w78htEeAKaqJRMHPm 
También informan que las actividades del mes de marzo y abril han sido objeto de ajustes debido a la implementación del Procedimiento Interno para la Apertura y Cierre de Convocatorias, establecido por la Oficina Asesora de Planeación e Innovación Institucional. Así mismo, informan que se encuentra en estructuración una propuesta de cronograma ajustado que permita una implementación eficiente, coherente y articulada entre las entidades.
El día 13/06/2025, la supervisión de la ANH remite a la Dirección de Ciencias los comentarios y ajustes respectivos al proyecto de términos de referencia realizados por Minciencias, y solicita convocar a comité para la aprobación de estos.  
El día  16 de junio de 2025, se lleva a cabo comité de coordinación conformado por funcionarios de la ANH y Minciencias, donde dan aprobación a los términos de referencia,  la ANH deja la salvedad que puedan ser tenidos en cuenta todos los comentarios realizados al documento, y remitir un cronograma actualizado a los tiempos. 
el día 26 de junio de 2025. como compromisos del comité, ANH solicita a Minciencias la actualización del cronograma para llevar a cabo la apertura, publicación del banco de elegibles y la contratación de las investigaciones, seleccionadas. Solicitud NO contestada por Minciencias.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</si>
</sst>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 #,##0_-;\-&quot;$&quot;\ * #,##0_-;_-&quot;$&quot;\ * &quot;-&quot;_-;_-@_-"/>
    <numFmt numFmtId="44" formatCode="_-&quot;$&quot;\ * #,##0.00_-;\-&quot;$&quot;\ * #,##0.00_-;_-&quot;$&quot;\ * &quot;-&quot;??_-;_-@_-"/>
    <numFmt numFmtId="43" formatCode="_-* #,##0.00_-;\-* #,##0.00_-;_-* &quot;-&quot;??_-;_-@_-"/>
    <numFmt numFmtId="164" formatCode="[$$-240A]\ #,##0"/>
    <numFmt numFmtId="165" formatCode="#,##0.0"/>
    <numFmt numFmtId="166" formatCode="0.0"/>
    <numFmt numFmtId="167" formatCode="0.0%"/>
    <numFmt numFmtId="168" formatCode="_-* #,##0_-;\-* #,##0_-;_-* &quot;-&quot;??_-;_-@_-"/>
    <numFmt numFmtId="169" formatCode="#,##0.00_ ;\-#,##0.00\ "/>
    <numFmt numFmtId="170" formatCode="_(* #,##0_);_(* \(#,##0\);_(* &quot;-&quot;??_);_(@_)"/>
    <numFmt numFmtId="171" formatCode="&quot;$&quot;#,##0.00"/>
    <numFmt numFmtId="172" formatCode="_-[$$-409]* #,##0.00_ ;_-[$$-409]* \-#,##0.00\ ;_-[$$-409]* &quot;-&quot;??_ ;_-@_ "/>
    <numFmt numFmtId="173" formatCode="#,##0.000"/>
    <numFmt numFmtId="174" formatCode="&quot;$&quot;\ #,##0"/>
  </numFmts>
  <fonts count="18"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rgb="FF000000"/>
      <name val="Calibri"/>
      <family val="2"/>
    </font>
    <font>
      <b/>
      <sz val="11"/>
      <color theme="1"/>
      <name val="Calibri"/>
      <family val="2"/>
    </font>
    <font>
      <b/>
      <sz val="11"/>
      <color theme="0"/>
      <name val="Calibri"/>
      <family val="2"/>
    </font>
    <font>
      <sz val="11"/>
      <color theme="1"/>
      <name val="Calibri"/>
      <family val="2"/>
    </font>
    <font>
      <b/>
      <sz val="11"/>
      <name val="Calibri"/>
      <family val="2"/>
    </font>
    <font>
      <b/>
      <sz val="11"/>
      <color rgb="FFFFFFFF"/>
      <name val="Calibri"/>
      <family val="2"/>
    </font>
    <font>
      <b/>
      <u/>
      <sz val="11"/>
      <color theme="0"/>
      <name val="Calibri"/>
      <family val="2"/>
    </font>
    <font>
      <b/>
      <u/>
      <sz val="11"/>
      <color rgb="FFFFFFFF"/>
      <name val="Calibri"/>
      <family val="2"/>
    </font>
    <font>
      <u/>
      <sz val="11"/>
      <color theme="10"/>
      <name val="Calibri"/>
      <family val="2"/>
    </font>
    <font>
      <sz val="11"/>
      <name val="Calibri"/>
      <family val="2"/>
    </font>
    <font>
      <i/>
      <sz val="11"/>
      <color rgb="FF000000"/>
      <name val="Calibri"/>
      <family val="2"/>
    </font>
    <font>
      <u/>
      <sz val="11"/>
      <color theme="1"/>
      <name val="Calibri"/>
      <family val="2"/>
    </font>
    <font>
      <sz val="11"/>
      <color rgb="FFFF0000"/>
      <name val="Calibri"/>
      <family val="2"/>
    </font>
    <font>
      <sz val="11"/>
      <color rgb="FF242424"/>
      <name val="Calibri"/>
      <family val="2"/>
    </font>
    <font>
      <b/>
      <sz val="11"/>
      <color rgb="FF000000"/>
      <name val="Calibri"/>
      <family val="2"/>
    </font>
  </fonts>
  <fills count="13">
    <fill>
      <patternFill patternType="none"/>
    </fill>
    <fill>
      <patternFill patternType="gray125"/>
    </fill>
    <fill>
      <patternFill patternType="solid">
        <fgColor theme="9" tint="-0.249977111117893"/>
        <bgColor indexed="64"/>
      </patternFill>
    </fill>
    <fill>
      <patternFill patternType="solid">
        <fgColor theme="9" tint="-0.249977111117893"/>
        <bgColor rgb="FF000000"/>
      </patternFill>
    </fill>
    <fill>
      <patternFill patternType="solid">
        <fgColor theme="9" tint="-0.249977111117893"/>
        <bgColor theme="4"/>
      </patternFill>
    </fill>
    <fill>
      <patternFill patternType="solid">
        <fgColor theme="0"/>
        <bgColor indexed="64"/>
      </patternFill>
    </fill>
    <fill>
      <patternFill patternType="solid">
        <fgColor rgb="FFFFFFFF"/>
        <bgColor indexed="64"/>
      </patternFill>
    </fill>
    <fill>
      <patternFill patternType="solid">
        <fgColor theme="0"/>
        <bgColor theme="4" tint="0.59999389629810485"/>
      </patternFill>
    </fill>
    <fill>
      <patternFill patternType="solid">
        <fgColor theme="0"/>
        <bgColor theme="4" tint="0.79998168889431442"/>
      </patternFill>
    </fill>
    <fill>
      <patternFill patternType="solid">
        <fgColor theme="6" tint="0.79998168889431442"/>
        <bgColor theme="4"/>
      </patternFill>
    </fill>
    <fill>
      <patternFill patternType="solid">
        <fgColor rgb="FFFFC000"/>
        <bgColor indexed="64"/>
      </patternFill>
    </fill>
    <fill>
      <patternFill patternType="solid">
        <fgColor theme="2"/>
        <bgColor indexed="64"/>
      </patternFill>
    </fill>
    <fill>
      <patternFill patternType="solid">
        <fgColor theme="2"/>
        <bgColor theme="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03">
    <xf numFmtId="0" fontId="0" fillId="0" borderId="0" xfId="0"/>
    <xf numFmtId="0" fontId="3" fillId="0" borderId="1" xfId="0" applyFont="1" applyBorder="1" applyAlignment="1" applyProtection="1">
      <alignment vertical="center"/>
    </xf>
    <xf numFmtId="0" fontId="4" fillId="11" borderId="1" xfId="0" applyFont="1" applyFill="1" applyBorder="1" applyAlignment="1" applyProtection="1">
      <alignment horizontal="center" vertical="center" wrapText="1"/>
    </xf>
    <xf numFmtId="0" fontId="4" fillId="11" borderId="1" xfId="0" applyFont="1" applyFill="1" applyBorder="1" applyAlignment="1" applyProtection="1">
      <alignment horizontal="right" vertical="center" wrapText="1"/>
    </xf>
    <xf numFmtId="0" fontId="5" fillId="2" borderId="1" xfId="0" applyFont="1" applyFill="1" applyBorder="1" applyAlignment="1" applyProtection="1">
      <alignment horizontal="center" vertical="center" wrapText="1"/>
    </xf>
    <xf numFmtId="0" fontId="6" fillId="0" borderId="0" xfId="0" applyFont="1" applyAlignment="1">
      <alignment vertical="center" wrapText="1"/>
    </xf>
    <xf numFmtId="0" fontId="7" fillId="12" borderId="1" xfId="0" applyFont="1" applyFill="1" applyBorder="1" applyAlignment="1" applyProtection="1">
      <alignment horizontal="center" vertical="center" wrapText="1"/>
    </xf>
    <xf numFmtId="164" fontId="7" fillId="12" borderId="1" xfId="0" applyNumberFormat="1" applyFont="1" applyFill="1" applyBorder="1" applyAlignment="1" applyProtection="1">
      <alignment horizontal="center" vertical="center" wrapText="1"/>
    </xf>
    <xf numFmtId="17" fontId="8" fillId="3"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6" fillId="0" borderId="1" xfId="0" applyFont="1" applyBorder="1" applyAlignment="1" applyProtection="1">
      <alignment vertical="center" wrapText="1"/>
    </xf>
    <xf numFmtId="0" fontId="6" fillId="0" borderId="1" xfId="0" applyFont="1" applyBorder="1" applyAlignment="1" applyProtection="1">
      <alignment horizontal="left" vertical="center" wrapText="1"/>
    </xf>
    <xf numFmtId="174" fontId="6" fillId="0" borderId="1" xfId="0" applyNumberFormat="1" applyFont="1" applyBorder="1" applyAlignment="1" applyProtection="1">
      <alignment horizontal="right" vertical="center" wrapText="1"/>
    </xf>
    <xf numFmtId="4" fontId="6" fillId="0" borderId="1" xfId="0" applyNumberFormat="1" applyFont="1" applyBorder="1" applyAlignment="1" applyProtection="1">
      <alignment horizontal="right" vertical="center" wrapText="1"/>
    </xf>
    <xf numFmtId="0" fontId="6" fillId="0" borderId="1" xfId="0" applyFont="1" applyBorder="1" applyAlignment="1" applyProtection="1">
      <alignment vertical="center"/>
    </xf>
    <xf numFmtId="4" fontId="6" fillId="0" borderId="1" xfId="0" applyNumberFormat="1" applyFont="1" applyBorder="1" applyAlignment="1" applyProtection="1">
      <alignment vertical="center" wrapText="1"/>
    </xf>
    <xf numFmtId="174" fontId="6" fillId="0" borderId="1" xfId="0" applyNumberFormat="1" applyFont="1" applyBorder="1" applyAlignment="1" applyProtection="1">
      <alignment vertical="center" wrapText="1"/>
    </xf>
    <xf numFmtId="0" fontId="11" fillId="0" borderId="1" xfId="5" applyFont="1" applyBorder="1" applyAlignment="1" applyProtection="1">
      <alignment vertical="center" wrapText="1"/>
    </xf>
    <xf numFmtId="1" fontId="6" fillId="0" borderId="1" xfId="0" applyNumberFormat="1" applyFont="1" applyBorder="1" applyAlignment="1" applyProtection="1">
      <alignment vertical="center" wrapText="1"/>
    </xf>
    <xf numFmtId="0" fontId="6" fillId="0" borderId="0" xfId="0" applyFont="1" applyAlignment="1">
      <alignment wrapText="1"/>
    </xf>
    <xf numFmtId="0" fontId="12" fillId="0" borderId="1" xfId="0" applyFont="1" applyBorder="1" applyAlignment="1" applyProtection="1">
      <alignment vertical="center" wrapText="1"/>
    </xf>
    <xf numFmtId="164" fontId="12" fillId="0" borderId="1" xfId="0" applyNumberFormat="1" applyFont="1" applyBorder="1" applyAlignment="1" applyProtection="1">
      <alignment vertical="center" wrapText="1"/>
    </xf>
    <xf numFmtId="9" fontId="6" fillId="0" borderId="1" xfId="0" applyNumberFormat="1" applyFont="1" applyBorder="1" applyAlignment="1" applyProtection="1">
      <alignment vertical="center" wrapText="1"/>
    </xf>
    <xf numFmtId="0" fontId="6" fillId="0" borderId="1" xfId="0" applyFont="1" applyBorder="1" applyAlignment="1" applyProtection="1">
      <alignment horizontal="right" vertical="center" wrapText="1"/>
    </xf>
    <xf numFmtId="174" fontId="6" fillId="0" borderId="1" xfId="0" applyNumberFormat="1" applyFont="1" applyFill="1" applyBorder="1" applyAlignment="1" applyProtection="1">
      <alignment horizontal="right" vertical="center" wrapText="1"/>
    </xf>
    <xf numFmtId="0" fontId="6" fillId="0" borderId="1" xfId="0" applyFont="1" applyFill="1" applyBorder="1" applyAlignment="1" applyProtection="1">
      <alignment horizontal="left" vertical="center" wrapText="1"/>
    </xf>
    <xf numFmtId="165" fontId="6" fillId="0" borderId="1" xfId="0" applyNumberFormat="1" applyFont="1" applyBorder="1" applyAlignment="1" applyProtection="1">
      <alignment vertical="center" wrapText="1"/>
    </xf>
    <xf numFmtId="165" fontId="6" fillId="0" borderId="1" xfId="0" applyNumberFormat="1" applyFont="1" applyBorder="1" applyAlignment="1" applyProtection="1">
      <alignment horizontal="right" vertical="center" wrapText="1"/>
    </xf>
    <xf numFmtId="4" fontId="6" fillId="0" borderId="1" xfId="0" quotePrefix="1" applyNumberFormat="1" applyFont="1" applyBorder="1" applyAlignment="1" applyProtection="1">
      <alignment vertical="center" wrapText="1"/>
    </xf>
    <xf numFmtId="166" fontId="6" fillId="0" borderId="1" xfId="0" applyNumberFormat="1" applyFont="1" applyBorder="1" applyAlignment="1" applyProtection="1">
      <alignment vertical="center" wrapText="1"/>
    </xf>
    <xf numFmtId="0" fontId="6" fillId="0" borderId="1" xfId="0" applyFont="1" applyBorder="1" applyAlignment="1" applyProtection="1">
      <alignment horizontal="center" vertical="center" wrapText="1"/>
    </xf>
    <xf numFmtId="4"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11" fillId="0" borderId="1" xfId="5" applyFont="1" applyBorder="1" applyAlignment="1" applyProtection="1">
      <alignment horizontal="center" vertical="center" wrapText="1"/>
    </xf>
    <xf numFmtId="4" fontId="6" fillId="5" borderId="1" xfId="0" applyNumberFormat="1" applyFont="1" applyFill="1" applyBorder="1" applyAlignment="1" applyProtection="1">
      <alignment horizontal="center" vertical="center" wrapText="1"/>
    </xf>
    <xf numFmtId="0" fontId="11" fillId="0" borderId="1" xfId="5" applyFont="1" applyFill="1" applyBorder="1" applyAlignment="1" applyProtection="1">
      <alignment horizontal="center" vertical="center" wrapText="1"/>
    </xf>
    <xf numFmtId="4" fontId="6" fillId="0" borderId="1" xfId="0" applyNumberFormat="1" applyFont="1" applyFill="1" applyBorder="1" applyAlignment="1" applyProtection="1">
      <alignment vertical="center" wrapText="1"/>
    </xf>
    <xf numFmtId="0" fontId="3" fillId="0" borderId="1" xfId="0" applyFont="1" applyBorder="1" applyAlignment="1" applyProtection="1">
      <alignment vertical="center" wrapText="1"/>
    </xf>
    <xf numFmtId="174" fontId="3" fillId="0" borderId="1" xfId="0" applyNumberFormat="1" applyFont="1" applyBorder="1" applyAlignment="1" applyProtection="1">
      <alignment horizontal="right" vertical="center" wrapText="1"/>
    </xf>
    <xf numFmtId="4" fontId="3" fillId="0" borderId="1" xfId="0" applyNumberFormat="1" applyFont="1" applyBorder="1" applyAlignment="1" applyProtection="1">
      <alignment vertical="center" wrapText="1"/>
    </xf>
    <xf numFmtId="4" fontId="6" fillId="0" borderId="1" xfId="0" applyNumberFormat="1" applyFont="1" applyFill="1" applyBorder="1" applyAlignment="1" applyProtection="1">
      <alignment horizontal="right" vertical="center" wrapText="1"/>
    </xf>
    <xf numFmtId="4" fontId="3" fillId="0" borderId="1" xfId="0" applyNumberFormat="1" applyFont="1" applyFill="1" applyBorder="1" applyAlignment="1" applyProtection="1">
      <alignment vertical="center" wrapText="1"/>
    </xf>
    <xf numFmtId="0" fontId="6" fillId="0" borderId="1" xfId="0" applyFont="1" applyBorder="1" applyAlignment="1" applyProtection="1">
      <alignment horizontal="justify" vertical="center" wrapText="1"/>
    </xf>
    <xf numFmtId="0" fontId="6" fillId="0" borderId="1" xfId="0" applyFont="1" applyBorder="1" applyAlignment="1" applyProtection="1">
      <alignment wrapText="1"/>
    </xf>
    <xf numFmtId="4" fontId="12" fillId="0" borderId="1" xfId="0" applyNumberFormat="1" applyFont="1" applyBorder="1" applyAlignment="1" applyProtection="1">
      <alignment horizontal="right" vertical="center" wrapText="1"/>
    </xf>
    <xf numFmtId="173" fontId="6" fillId="0" borderId="1" xfId="0" applyNumberFormat="1" applyFont="1" applyBorder="1" applyAlignment="1" applyProtection="1">
      <alignment vertical="center" wrapText="1"/>
    </xf>
    <xf numFmtId="174" fontId="6" fillId="0" borderId="1" xfId="0" applyNumberFormat="1" applyFont="1" applyBorder="1" applyAlignment="1" applyProtection="1">
      <alignment horizontal="center" vertical="center" wrapText="1"/>
    </xf>
    <xf numFmtId="167" fontId="6" fillId="0" borderId="1" xfId="4" applyNumberFormat="1" applyFont="1" applyBorder="1" applyAlignment="1" applyProtection="1">
      <alignment horizontal="center" vertical="center" wrapText="1"/>
    </xf>
    <xf numFmtId="9" fontId="6" fillId="0" borderId="1" xfId="4" applyFont="1" applyBorder="1" applyAlignment="1" applyProtection="1">
      <alignment horizontal="center" vertical="center" wrapText="1"/>
    </xf>
    <xf numFmtId="174" fontId="12" fillId="0" borderId="1" xfId="3" applyNumberFormat="1" applyFont="1" applyBorder="1" applyAlignment="1" applyProtection="1">
      <alignment horizontal="right" vertical="center" wrapText="1"/>
    </xf>
    <xf numFmtId="4" fontId="6" fillId="0" borderId="1" xfId="0" applyNumberFormat="1" applyFont="1" applyBorder="1" applyAlignment="1" applyProtection="1">
      <alignment horizontal="justify" vertical="center" wrapText="1"/>
    </xf>
    <xf numFmtId="174" fontId="12" fillId="0" borderId="1" xfId="3" applyNumberFormat="1" applyFont="1" applyFill="1" applyBorder="1" applyAlignment="1" applyProtection="1">
      <alignment horizontal="right" vertical="center" wrapText="1"/>
    </xf>
    <xf numFmtId="0" fontId="3" fillId="6" borderId="1" xfId="0" applyFont="1" applyFill="1" applyBorder="1" applyAlignment="1" applyProtection="1">
      <alignment vertical="center" wrapText="1"/>
    </xf>
    <xf numFmtId="0" fontId="12" fillId="0" borderId="1" xfId="0" applyFont="1" applyBorder="1" applyAlignment="1" applyProtection="1">
      <alignment horizontal="left" vertical="center" wrapText="1"/>
    </xf>
    <xf numFmtId="0" fontId="6" fillId="5" borderId="1" xfId="0"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0" fontId="6" fillId="5" borderId="1" xfId="0" applyFont="1" applyFill="1" applyBorder="1" applyAlignment="1" applyProtection="1">
      <alignment horizontal="left" vertical="center" wrapText="1"/>
    </xf>
    <xf numFmtId="174" fontId="6" fillId="5" borderId="1" xfId="0" applyNumberFormat="1" applyFont="1" applyFill="1" applyBorder="1" applyAlignment="1" applyProtection="1">
      <alignment horizontal="right" vertical="center" wrapText="1"/>
    </xf>
    <xf numFmtId="0" fontId="3" fillId="0" borderId="1" xfId="0" applyFont="1" applyBorder="1" applyAlignment="1" applyProtection="1">
      <alignment horizontal="left" vertical="center" wrapText="1"/>
    </xf>
    <xf numFmtId="0" fontId="6" fillId="5"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7" borderId="1" xfId="0" applyFont="1" applyFill="1" applyBorder="1" applyAlignment="1" applyProtection="1">
      <alignment horizontal="left" vertical="center" wrapText="1"/>
    </xf>
    <xf numFmtId="0" fontId="6" fillId="5" borderId="1" xfId="0" applyFont="1" applyFill="1" applyBorder="1" applyAlignment="1" applyProtection="1">
      <alignment horizontal="right" vertical="center" wrapText="1"/>
    </xf>
    <xf numFmtId="0" fontId="12" fillId="5" borderId="1" xfId="0" applyFont="1" applyFill="1" applyBorder="1" applyAlignment="1" applyProtection="1">
      <alignment vertical="center" wrapText="1"/>
    </xf>
    <xf numFmtId="168" fontId="6" fillId="0" borderId="1" xfId="0" applyNumberFormat="1" applyFont="1" applyBorder="1" applyAlignment="1" applyProtection="1">
      <alignment vertical="center" wrapText="1"/>
    </xf>
    <xf numFmtId="3" fontId="6" fillId="0" borderId="1" xfId="0" applyNumberFormat="1" applyFont="1" applyBorder="1" applyAlignment="1" applyProtection="1">
      <alignment vertical="center" wrapText="1"/>
    </xf>
    <xf numFmtId="3" fontId="6" fillId="0" borderId="1" xfId="0" applyNumberFormat="1" applyFont="1" applyBorder="1" applyAlignment="1" applyProtection="1">
      <alignment horizontal="right" vertical="center" wrapText="1"/>
    </xf>
    <xf numFmtId="3" fontId="3" fillId="0" borderId="1" xfId="0" applyNumberFormat="1" applyFont="1" applyBorder="1" applyAlignment="1" applyProtection="1">
      <alignment horizontal="center" vertical="center" wrapText="1"/>
    </xf>
    <xf numFmtId="4" fontId="16" fillId="0" borderId="1" xfId="0" applyNumberFormat="1" applyFont="1" applyBorder="1" applyAlignment="1" applyProtection="1">
      <alignment vertical="center" wrapText="1"/>
    </xf>
    <xf numFmtId="0" fontId="6" fillId="5" borderId="1" xfId="0" applyFont="1" applyFill="1" applyBorder="1" applyAlignment="1" applyProtection="1">
      <alignment vertical="center"/>
    </xf>
    <xf numFmtId="0" fontId="12" fillId="5" borderId="1" xfId="0" applyFont="1" applyFill="1" applyBorder="1" applyAlignment="1" applyProtection="1">
      <alignment horizontal="right" vertical="center" wrapText="1"/>
    </xf>
    <xf numFmtId="0" fontId="11" fillId="5" borderId="1" xfId="5" applyFont="1" applyFill="1" applyBorder="1" applyAlignment="1" applyProtection="1">
      <alignment vertical="center" wrapText="1"/>
    </xf>
    <xf numFmtId="168" fontId="6" fillId="0" borderId="1" xfId="0" applyNumberFormat="1" applyFont="1" applyBorder="1" applyAlignment="1" applyProtection="1">
      <alignment horizontal="right" vertical="center" wrapText="1"/>
    </xf>
    <xf numFmtId="174" fontId="6" fillId="5" borderId="1" xfId="0" applyNumberFormat="1" applyFont="1" applyFill="1" applyBorder="1" applyAlignment="1" applyProtection="1">
      <alignment vertical="center" wrapText="1"/>
    </xf>
    <xf numFmtId="0" fontId="3" fillId="5" borderId="1" xfId="0" applyFont="1" applyFill="1" applyBorder="1" applyAlignment="1" applyProtection="1">
      <alignment vertical="center" wrapText="1"/>
    </xf>
    <xf numFmtId="0" fontId="12" fillId="5" borderId="1" xfId="0" applyFont="1" applyFill="1" applyBorder="1" applyAlignment="1" applyProtection="1">
      <alignment horizontal="left" vertical="center" wrapText="1"/>
    </xf>
    <xf numFmtId="169" fontId="12" fillId="5" borderId="1" xfId="2" applyNumberFormat="1" applyFont="1" applyFill="1" applyBorder="1" applyAlignment="1" applyProtection="1">
      <alignment horizontal="center" vertical="center" wrapText="1"/>
    </xf>
    <xf numFmtId="170" fontId="3" fillId="0" borderId="1" xfId="1" applyNumberFormat="1" applyFont="1" applyFill="1" applyBorder="1" applyAlignment="1" applyProtection="1">
      <alignment vertical="center" wrapText="1"/>
    </xf>
    <xf numFmtId="10" fontId="3" fillId="0" borderId="1" xfId="0" applyNumberFormat="1" applyFont="1" applyBorder="1" applyAlignment="1" applyProtection="1">
      <alignment vertical="center" wrapText="1"/>
    </xf>
    <xf numFmtId="170" fontId="6" fillId="0" borderId="1" xfId="0" applyNumberFormat="1" applyFont="1" applyBorder="1" applyAlignment="1" applyProtection="1">
      <alignment vertical="center" wrapText="1"/>
    </xf>
    <xf numFmtId="0" fontId="12" fillId="8" borderId="1" xfId="0" applyFont="1" applyFill="1" applyBorder="1" applyAlignment="1" applyProtection="1">
      <alignment horizontal="center" vertical="center" wrapText="1"/>
    </xf>
    <xf numFmtId="171" fontId="6" fillId="5" borderId="1" xfId="4" applyNumberFormat="1" applyFont="1" applyFill="1" applyBorder="1" applyAlignment="1" applyProtection="1">
      <alignment horizontal="right" vertical="center"/>
    </xf>
    <xf numFmtId="0" fontId="12" fillId="7" borderId="1" xfId="0" applyFont="1" applyFill="1" applyBorder="1" applyAlignment="1" applyProtection="1">
      <alignment vertical="center" wrapText="1"/>
    </xf>
    <xf numFmtId="172" fontId="6" fillId="0" borderId="1" xfId="0" applyNumberFormat="1" applyFont="1" applyBorder="1" applyAlignment="1" applyProtection="1">
      <alignment horizontal="center" vertical="center" wrapText="1"/>
    </xf>
    <xf numFmtId="9" fontId="6" fillId="0" borderId="1" xfId="0" applyNumberFormat="1" applyFont="1" applyBorder="1" applyAlignment="1" applyProtection="1">
      <alignment horizontal="center" vertical="center" wrapText="1"/>
    </xf>
    <xf numFmtId="172" fontId="6" fillId="0" borderId="1" xfId="0" applyNumberFormat="1" applyFont="1" applyBorder="1" applyAlignment="1" applyProtection="1">
      <alignment horizontal="right" vertical="center" wrapText="1"/>
    </xf>
    <xf numFmtId="43" fontId="6" fillId="0" borderId="1" xfId="1" applyFont="1" applyFill="1" applyBorder="1" applyAlignment="1" applyProtection="1">
      <alignment horizontal="right" vertical="center" wrapText="1"/>
    </xf>
    <xf numFmtId="43" fontId="6" fillId="0" borderId="1" xfId="1" applyFont="1" applyFill="1" applyBorder="1" applyAlignment="1" applyProtection="1">
      <alignment vertical="center" wrapText="1"/>
    </xf>
    <xf numFmtId="0" fontId="6" fillId="0" borderId="0" xfId="0" applyFont="1" applyAlignment="1" applyProtection="1">
      <alignment vertical="center" wrapText="1"/>
    </xf>
    <xf numFmtId="0" fontId="6" fillId="0" borderId="0" xfId="0" applyFont="1" applyAlignment="1" applyProtection="1">
      <alignment horizontal="left" vertical="center" wrapText="1"/>
    </xf>
    <xf numFmtId="0" fontId="6" fillId="0" borderId="0" xfId="0" applyFont="1" applyAlignment="1" applyProtection="1">
      <alignment horizontal="right" vertical="center" wrapText="1"/>
    </xf>
    <xf numFmtId="0" fontId="4" fillId="10" borderId="3" xfId="0" applyFont="1" applyFill="1" applyBorder="1" applyAlignment="1" applyProtection="1">
      <alignment horizontal="center" vertical="center" wrapText="1"/>
    </xf>
    <xf numFmtId="0" fontId="4" fillId="10" borderId="4" xfId="0" applyFont="1" applyFill="1" applyBorder="1" applyAlignment="1" applyProtection="1">
      <alignment horizontal="center" vertical="center" wrapText="1"/>
    </xf>
    <xf numFmtId="0" fontId="4" fillId="10" borderId="2" xfId="0" applyFont="1" applyFill="1" applyBorder="1" applyAlignment="1" applyProtection="1">
      <alignment horizontal="center" vertical="center" wrapText="1"/>
    </xf>
    <xf numFmtId="1" fontId="4" fillId="10" borderId="1" xfId="0" applyNumberFormat="1" applyFont="1" applyFill="1" applyBorder="1" applyAlignment="1" applyProtection="1">
      <alignment vertical="center" wrapText="1"/>
    </xf>
    <xf numFmtId="0" fontId="6" fillId="0" borderId="0" xfId="0" applyFont="1" applyAlignment="1">
      <alignment horizontal="left" vertical="center" wrapText="1"/>
    </xf>
    <xf numFmtId="0" fontId="6" fillId="0" borderId="0" xfId="0" applyFont="1" applyAlignment="1">
      <alignment horizontal="right" vertical="center" wrapText="1"/>
    </xf>
    <xf numFmtId="165" fontId="6" fillId="0" borderId="0" xfId="0" applyNumberFormat="1" applyFont="1" applyAlignment="1">
      <alignment horizontal="right" vertical="center" wrapText="1"/>
    </xf>
    <xf numFmtId="174" fontId="6" fillId="0" borderId="0" xfId="0" applyNumberFormat="1" applyFont="1" applyAlignment="1">
      <alignment vertical="center" wrapText="1"/>
    </xf>
    <xf numFmtId="174" fontId="6" fillId="0" borderId="0" xfId="0" applyNumberFormat="1" applyFont="1" applyAlignment="1">
      <alignment horizontal="right" vertical="center" wrapText="1"/>
    </xf>
  </cellXfs>
  <cellStyles count="6">
    <cellStyle name="Hipervínculo" xfId="5" builtinId="8"/>
    <cellStyle name="Millares" xfId="1" builtinId="3"/>
    <cellStyle name="Moneda" xfId="2" builtinId="4"/>
    <cellStyle name="Moneda [0]" xfId="3" builtinId="7"/>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anhcol-my.sharepoint.com/:x:/g/personal/gestion_vorp_anh_gov_co/EcnrK8MRMKxCmScYBZr8kfABYs-1GG-f2Mh1f1c-gPP3uw?e=93sr99" TargetMode="Externa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71</xdr:row>
      <xdr:rowOff>0</xdr:rowOff>
    </xdr:from>
    <xdr:to>
      <xdr:col>39</xdr:col>
      <xdr:colOff>152400</xdr:colOff>
      <xdr:row>71</xdr:row>
      <xdr:rowOff>152400</xdr:rowOff>
    </xdr:to>
    <xdr:sp macro="" textlink="">
      <xdr:nvSpPr>
        <xdr:cNvPr id="2" name="x_Imagen 1" descr="​icono de xlsx">
          <a:hlinkClick xmlns:r="http://schemas.openxmlformats.org/officeDocument/2006/relationships" r:id="rId1" tgtFrame="_blank"/>
          <a:extLst>
            <a:ext uri="{FF2B5EF4-FFF2-40B4-BE49-F238E27FC236}">
              <a16:creationId xmlns:a16="http://schemas.microsoft.com/office/drawing/2014/main" id="{19AB0DDA-3157-4187-82B8-65DFD68FD95E}"/>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3" name="x_Imagen 1" descr="​icono de xlsx">
          <a:hlinkClick xmlns:r="http://schemas.openxmlformats.org/officeDocument/2006/relationships" r:id="rId1" tgtFrame="_blank"/>
          <a:extLst>
            <a:ext uri="{FF2B5EF4-FFF2-40B4-BE49-F238E27FC236}">
              <a16:creationId xmlns:a16="http://schemas.microsoft.com/office/drawing/2014/main" id="{146B329C-C34E-4B58-8F93-E73761052C3D}"/>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4" name="x_Imagen 1" descr="​icono de xlsx">
          <a:hlinkClick xmlns:r="http://schemas.openxmlformats.org/officeDocument/2006/relationships" r:id="rId1" tgtFrame="_blank"/>
          <a:extLst>
            <a:ext uri="{FF2B5EF4-FFF2-40B4-BE49-F238E27FC236}">
              <a16:creationId xmlns:a16="http://schemas.microsoft.com/office/drawing/2014/main" id="{AA05892E-5BD2-421F-BB52-BD3E7544AFD0}"/>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39</xdr:col>
      <xdr:colOff>152400</xdr:colOff>
      <xdr:row>71</xdr:row>
      <xdr:rowOff>152400</xdr:rowOff>
    </xdr:to>
    <xdr:sp macro="" textlink="">
      <xdr:nvSpPr>
        <xdr:cNvPr id="5" name="x_Imagen 1" descr="​icono de xlsx">
          <a:hlinkClick xmlns:r="http://schemas.openxmlformats.org/officeDocument/2006/relationships" r:id="rId1" tgtFrame="_blank"/>
          <a:extLst>
            <a:ext uri="{FF2B5EF4-FFF2-40B4-BE49-F238E27FC236}">
              <a16:creationId xmlns:a16="http://schemas.microsoft.com/office/drawing/2014/main" id="{0E465BF9-D87E-49DF-9544-71D1133F75C3}"/>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6" name="x_Imagen 1" descr="​icono de xlsx">
          <a:hlinkClick xmlns:r="http://schemas.openxmlformats.org/officeDocument/2006/relationships" r:id="rId1" tgtFrame="_blank"/>
          <a:extLst>
            <a:ext uri="{FF2B5EF4-FFF2-40B4-BE49-F238E27FC236}">
              <a16:creationId xmlns:a16="http://schemas.microsoft.com/office/drawing/2014/main" id="{1259340B-C593-4EBE-96C3-5ED1D153D190}"/>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7" name="x_Imagen 1" descr="​icono de xlsx">
          <a:hlinkClick xmlns:r="http://schemas.openxmlformats.org/officeDocument/2006/relationships" r:id="rId1" tgtFrame="_blank"/>
          <a:extLst>
            <a:ext uri="{FF2B5EF4-FFF2-40B4-BE49-F238E27FC236}">
              <a16:creationId xmlns:a16="http://schemas.microsoft.com/office/drawing/2014/main" id="{36FC80A2-248A-4DE3-BAF0-FC9827BC2203}"/>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39</xdr:col>
      <xdr:colOff>152400</xdr:colOff>
      <xdr:row>71</xdr:row>
      <xdr:rowOff>152400</xdr:rowOff>
    </xdr:to>
    <xdr:sp macro="" textlink="">
      <xdr:nvSpPr>
        <xdr:cNvPr id="8" name="x_Imagen 1" descr="​icono de xlsx">
          <a:hlinkClick xmlns:r="http://schemas.openxmlformats.org/officeDocument/2006/relationships" r:id="rId1" tgtFrame="_blank"/>
          <a:extLst>
            <a:ext uri="{FF2B5EF4-FFF2-40B4-BE49-F238E27FC236}">
              <a16:creationId xmlns:a16="http://schemas.microsoft.com/office/drawing/2014/main" id="{819075C8-BDF1-4446-895F-2F0545A2C1F8}"/>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9" name="x_Imagen 1" descr="​icono de xlsx">
          <a:hlinkClick xmlns:r="http://schemas.openxmlformats.org/officeDocument/2006/relationships" r:id="rId1" tgtFrame="_blank"/>
          <a:extLst>
            <a:ext uri="{FF2B5EF4-FFF2-40B4-BE49-F238E27FC236}">
              <a16:creationId xmlns:a16="http://schemas.microsoft.com/office/drawing/2014/main" id="{D323EAB1-5A1D-49DF-82D3-8D7AA5C15DE7}"/>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0" name="x_Imagen 1" descr="​icono de xlsx">
          <a:hlinkClick xmlns:r="http://schemas.openxmlformats.org/officeDocument/2006/relationships" r:id="rId1" tgtFrame="_blank"/>
          <a:extLst>
            <a:ext uri="{FF2B5EF4-FFF2-40B4-BE49-F238E27FC236}">
              <a16:creationId xmlns:a16="http://schemas.microsoft.com/office/drawing/2014/main" id="{650D8525-0A95-4B5E-82D7-A075E3B6BDE2}"/>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39</xdr:col>
      <xdr:colOff>152400</xdr:colOff>
      <xdr:row>71</xdr:row>
      <xdr:rowOff>152400</xdr:rowOff>
    </xdr:to>
    <xdr:sp macro="" textlink="">
      <xdr:nvSpPr>
        <xdr:cNvPr id="11" name="x_Imagen 1" descr="​icono de xlsx">
          <a:hlinkClick xmlns:r="http://schemas.openxmlformats.org/officeDocument/2006/relationships" r:id="rId1" tgtFrame="_blank"/>
          <a:extLst>
            <a:ext uri="{FF2B5EF4-FFF2-40B4-BE49-F238E27FC236}">
              <a16:creationId xmlns:a16="http://schemas.microsoft.com/office/drawing/2014/main" id="{9012D1F5-B4D4-4718-9074-EF416CC27B5D}"/>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12" name="x_Imagen 1" descr="​icono de xlsx">
          <a:hlinkClick xmlns:r="http://schemas.openxmlformats.org/officeDocument/2006/relationships" r:id="rId1" tgtFrame="_blank"/>
          <a:extLst>
            <a:ext uri="{FF2B5EF4-FFF2-40B4-BE49-F238E27FC236}">
              <a16:creationId xmlns:a16="http://schemas.microsoft.com/office/drawing/2014/main" id="{1AB341B2-6F7E-417C-8018-F7D2793B8C4F}"/>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3" name="x_Imagen 1" descr="​icono de xlsx">
          <a:hlinkClick xmlns:r="http://schemas.openxmlformats.org/officeDocument/2006/relationships" r:id="rId1" tgtFrame="_blank"/>
          <a:extLst>
            <a:ext uri="{FF2B5EF4-FFF2-40B4-BE49-F238E27FC236}">
              <a16:creationId xmlns:a16="http://schemas.microsoft.com/office/drawing/2014/main" id="{71E8910D-4327-4729-94F2-EE2CEEAA5B37}"/>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39</xdr:col>
      <xdr:colOff>152400</xdr:colOff>
      <xdr:row>71</xdr:row>
      <xdr:rowOff>152400</xdr:rowOff>
    </xdr:to>
    <xdr:sp macro="" textlink="">
      <xdr:nvSpPr>
        <xdr:cNvPr id="14" name="x_Imagen 1" descr="​icono de xlsx">
          <a:hlinkClick xmlns:r="http://schemas.openxmlformats.org/officeDocument/2006/relationships" r:id="rId1" tgtFrame="_blank"/>
          <a:extLst>
            <a:ext uri="{FF2B5EF4-FFF2-40B4-BE49-F238E27FC236}">
              <a16:creationId xmlns:a16="http://schemas.microsoft.com/office/drawing/2014/main" id="{A388F2FC-84CC-4EDF-95EB-B7725875B0B3}"/>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15" name="x_Imagen 1" descr="​icono de xlsx">
          <a:hlinkClick xmlns:r="http://schemas.openxmlformats.org/officeDocument/2006/relationships" r:id="rId1" tgtFrame="_blank"/>
          <a:extLst>
            <a:ext uri="{FF2B5EF4-FFF2-40B4-BE49-F238E27FC236}">
              <a16:creationId xmlns:a16="http://schemas.microsoft.com/office/drawing/2014/main" id="{6AE3B754-C717-46B8-B0E9-05AEBD590188}"/>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6" name="x_Imagen 1" descr="​icono de xlsx">
          <a:hlinkClick xmlns:r="http://schemas.openxmlformats.org/officeDocument/2006/relationships" r:id="rId1" tgtFrame="_blank"/>
          <a:extLst>
            <a:ext uri="{FF2B5EF4-FFF2-40B4-BE49-F238E27FC236}">
              <a16:creationId xmlns:a16="http://schemas.microsoft.com/office/drawing/2014/main" id="{1073ABBD-098F-4573-91E1-7B0A4F3BAB53}"/>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39</xdr:col>
      <xdr:colOff>152400</xdr:colOff>
      <xdr:row>71</xdr:row>
      <xdr:rowOff>152400</xdr:rowOff>
    </xdr:to>
    <xdr:sp macro="" textlink="">
      <xdr:nvSpPr>
        <xdr:cNvPr id="17" name="x_Imagen 1" descr="​icono de xlsx">
          <a:hlinkClick xmlns:r="http://schemas.openxmlformats.org/officeDocument/2006/relationships" r:id="rId1" tgtFrame="_blank"/>
          <a:extLst>
            <a:ext uri="{FF2B5EF4-FFF2-40B4-BE49-F238E27FC236}">
              <a16:creationId xmlns:a16="http://schemas.microsoft.com/office/drawing/2014/main" id="{09071694-18B6-435F-9BFF-93D72CCC55F5}"/>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18" name="x_Imagen 1" descr="​icono de xlsx">
          <a:hlinkClick xmlns:r="http://schemas.openxmlformats.org/officeDocument/2006/relationships" r:id="rId1" tgtFrame="_blank"/>
          <a:extLst>
            <a:ext uri="{FF2B5EF4-FFF2-40B4-BE49-F238E27FC236}">
              <a16:creationId xmlns:a16="http://schemas.microsoft.com/office/drawing/2014/main" id="{33B4749D-1FD4-4714-A9E5-003C4DE5D099}"/>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19" name="x_Imagen 1" descr="​icono de xlsx">
          <a:hlinkClick xmlns:r="http://schemas.openxmlformats.org/officeDocument/2006/relationships" r:id="rId1" tgtFrame="_blank"/>
          <a:extLst>
            <a:ext uri="{FF2B5EF4-FFF2-40B4-BE49-F238E27FC236}">
              <a16:creationId xmlns:a16="http://schemas.microsoft.com/office/drawing/2014/main" id="{3D214F97-ABFB-4285-9C7D-4EB0261B22F9}"/>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39</xdr:col>
      <xdr:colOff>152400</xdr:colOff>
      <xdr:row>71</xdr:row>
      <xdr:rowOff>152400</xdr:rowOff>
    </xdr:to>
    <xdr:sp macro="" textlink="">
      <xdr:nvSpPr>
        <xdr:cNvPr id="20" name="x_Imagen 1" descr="​icono de xlsx">
          <a:hlinkClick xmlns:r="http://schemas.openxmlformats.org/officeDocument/2006/relationships" r:id="rId1" tgtFrame="_blank"/>
          <a:extLst>
            <a:ext uri="{FF2B5EF4-FFF2-40B4-BE49-F238E27FC236}">
              <a16:creationId xmlns:a16="http://schemas.microsoft.com/office/drawing/2014/main" id="{B2C3EDAF-0805-42CD-A305-A545A38EC650}"/>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21" name="x_Imagen 1" descr="​icono de xlsx">
          <a:hlinkClick xmlns:r="http://schemas.openxmlformats.org/officeDocument/2006/relationships" r:id="rId1" tgtFrame="_blank"/>
          <a:extLst>
            <a:ext uri="{FF2B5EF4-FFF2-40B4-BE49-F238E27FC236}">
              <a16:creationId xmlns:a16="http://schemas.microsoft.com/office/drawing/2014/main" id="{4F16817B-7E7D-4A85-B98F-90693883FA98}"/>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22" name="x_Imagen 1" descr="​icono de xlsx">
          <a:hlinkClick xmlns:r="http://schemas.openxmlformats.org/officeDocument/2006/relationships" r:id="rId1" tgtFrame="_blank"/>
          <a:extLst>
            <a:ext uri="{FF2B5EF4-FFF2-40B4-BE49-F238E27FC236}">
              <a16:creationId xmlns:a16="http://schemas.microsoft.com/office/drawing/2014/main" id="{EC574B11-D977-4BE0-AA71-8346C2D98621}"/>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39</xdr:col>
      <xdr:colOff>152400</xdr:colOff>
      <xdr:row>71</xdr:row>
      <xdr:rowOff>152400</xdr:rowOff>
    </xdr:to>
    <xdr:sp macro="" textlink="">
      <xdr:nvSpPr>
        <xdr:cNvPr id="23" name="x_Imagen 1" descr="​icono de xlsx">
          <a:hlinkClick xmlns:r="http://schemas.openxmlformats.org/officeDocument/2006/relationships" r:id="rId1" tgtFrame="_blank"/>
          <a:extLst>
            <a:ext uri="{FF2B5EF4-FFF2-40B4-BE49-F238E27FC236}">
              <a16:creationId xmlns:a16="http://schemas.microsoft.com/office/drawing/2014/main" id="{78943987-AB14-4A9E-B512-71AAE274709E}"/>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24" name="x_Imagen 1" descr="​icono de xlsx">
          <a:hlinkClick xmlns:r="http://schemas.openxmlformats.org/officeDocument/2006/relationships" r:id="rId1" tgtFrame="_blank"/>
          <a:extLst>
            <a:ext uri="{FF2B5EF4-FFF2-40B4-BE49-F238E27FC236}">
              <a16:creationId xmlns:a16="http://schemas.microsoft.com/office/drawing/2014/main" id="{14BDD840-0F4A-44FB-B96A-09D7D31E7741}"/>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25" name="x_Imagen 1" descr="​icono de xlsx">
          <a:hlinkClick xmlns:r="http://schemas.openxmlformats.org/officeDocument/2006/relationships" r:id="rId1" tgtFrame="_blank"/>
          <a:extLst>
            <a:ext uri="{FF2B5EF4-FFF2-40B4-BE49-F238E27FC236}">
              <a16:creationId xmlns:a16="http://schemas.microsoft.com/office/drawing/2014/main" id="{D3A9B25E-7F5C-4072-8A2F-D0D123DDEA77}"/>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39</xdr:col>
      <xdr:colOff>152400</xdr:colOff>
      <xdr:row>71</xdr:row>
      <xdr:rowOff>152400</xdr:rowOff>
    </xdr:to>
    <xdr:sp macro="" textlink="">
      <xdr:nvSpPr>
        <xdr:cNvPr id="26" name="x_Imagen 1" descr="​icono de xlsx">
          <a:hlinkClick xmlns:r="http://schemas.openxmlformats.org/officeDocument/2006/relationships" r:id="rId1" tgtFrame="_blank"/>
          <a:extLst>
            <a:ext uri="{FF2B5EF4-FFF2-40B4-BE49-F238E27FC236}">
              <a16:creationId xmlns:a16="http://schemas.microsoft.com/office/drawing/2014/main" id="{1A383BE5-C18B-45DB-9772-7E324F54A964}"/>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27" name="x_Imagen 1" descr="​icono de xlsx">
          <a:hlinkClick xmlns:r="http://schemas.openxmlformats.org/officeDocument/2006/relationships" r:id="rId1" tgtFrame="_blank"/>
          <a:extLst>
            <a:ext uri="{FF2B5EF4-FFF2-40B4-BE49-F238E27FC236}">
              <a16:creationId xmlns:a16="http://schemas.microsoft.com/office/drawing/2014/main" id="{0A1C8884-8CCD-4BC9-A684-A66341D25F31}"/>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28" name="x_Imagen 1" descr="​icono de xlsx">
          <a:hlinkClick xmlns:r="http://schemas.openxmlformats.org/officeDocument/2006/relationships" r:id="rId1" tgtFrame="_blank"/>
          <a:extLst>
            <a:ext uri="{FF2B5EF4-FFF2-40B4-BE49-F238E27FC236}">
              <a16:creationId xmlns:a16="http://schemas.microsoft.com/office/drawing/2014/main" id="{51D5D9EE-2B75-48C6-91F9-3E66576CA0A0}"/>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13</xdr:col>
      <xdr:colOff>0</xdr:colOff>
      <xdr:row>71</xdr:row>
      <xdr:rowOff>0</xdr:rowOff>
    </xdr:from>
    <xdr:to>
      <xdr:col>39</xdr:col>
      <xdr:colOff>152400</xdr:colOff>
      <xdr:row>71</xdr:row>
      <xdr:rowOff>152400</xdr:rowOff>
    </xdr:to>
    <xdr:sp macro="" textlink="">
      <xdr:nvSpPr>
        <xdr:cNvPr id="29" name="x_Imagen 1" descr="​icono de xlsx">
          <a:hlinkClick xmlns:r="http://schemas.openxmlformats.org/officeDocument/2006/relationships" r:id="rId1" tgtFrame="_blank"/>
          <a:extLst>
            <a:ext uri="{FF2B5EF4-FFF2-40B4-BE49-F238E27FC236}">
              <a16:creationId xmlns:a16="http://schemas.microsoft.com/office/drawing/2014/main" id="{1026A343-ED70-4FBF-BE30-5F8DC3265ECD}"/>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0</xdr:colOff>
      <xdr:row>72</xdr:row>
      <xdr:rowOff>0</xdr:rowOff>
    </xdr:from>
    <xdr:ext cx="152400" cy="152400"/>
    <xdr:sp macro="" textlink="">
      <xdr:nvSpPr>
        <xdr:cNvPr id="30" name="x_Imagen 1" descr="​icono de xlsx">
          <a:hlinkClick xmlns:r="http://schemas.openxmlformats.org/officeDocument/2006/relationships" r:id="rId1" tgtFrame="_blank"/>
          <a:extLst>
            <a:ext uri="{FF2B5EF4-FFF2-40B4-BE49-F238E27FC236}">
              <a16:creationId xmlns:a16="http://schemas.microsoft.com/office/drawing/2014/main" id="{0AAAEE15-CE76-4237-8C6F-59C0255C9019}"/>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72</xdr:row>
      <xdr:rowOff>0</xdr:rowOff>
    </xdr:from>
    <xdr:ext cx="152400" cy="152400"/>
    <xdr:sp macro="" textlink="">
      <xdr:nvSpPr>
        <xdr:cNvPr id="31" name="x_Imagen 1" descr="​icono de xlsx">
          <a:hlinkClick xmlns:r="http://schemas.openxmlformats.org/officeDocument/2006/relationships" r:id="rId1" tgtFrame="_blank"/>
          <a:extLst>
            <a:ext uri="{FF2B5EF4-FFF2-40B4-BE49-F238E27FC236}">
              <a16:creationId xmlns:a16="http://schemas.microsoft.com/office/drawing/2014/main" id="{D901C1FF-F9E8-42CD-9B1D-A5CE146B3712}"/>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filex.anh.gov.co\sfile\ADMINISTRACION%20DE%20PERSONAL\Planes%20y%20Reportes\2025\3)%20Presentaciones%20y%20calendario" TargetMode="External"/><Relationship Id="rId13" Type="http://schemas.openxmlformats.org/officeDocument/2006/relationships/hyperlink" Target="mailto:sonia.torres@anh.gov.co" TargetMode="External"/><Relationship Id="rId3" Type="http://schemas.openxmlformats.org/officeDocument/2006/relationships/hyperlink" Target="file:///\\filex.anh.gov.co\sfile\ADMINISTRACION%20DE%20PERSONAL\Planes%20y%20Reportes\2025\3)%20Presentaciones%20y%20calendario" TargetMode="External"/><Relationship Id="rId7" Type="http://schemas.openxmlformats.org/officeDocument/2006/relationships/hyperlink" Target="file:///\\filex.anh.gov.co\sfile\ADMINISTRACION%20DE%20PERSONAL\Planes%20y%20Reportes\2025\3)%20Presentaciones%20y%20calendario" TargetMode="External"/><Relationship Id="rId12" Type="http://schemas.openxmlformats.org/officeDocument/2006/relationships/hyperlink" Target="mailto:sonia.torres@anh.gov.co" TargetMode="External"/><Relationship Id="rId17" Type="http://schemas.openxmlformats.org/officeDocument/2006/relationships/drawing" Target="../drawings/drawing1.xml"/><Relationship Id="rId2" Type="http://schemas.openxmlformats.org/officeDocument/2006/relationships/hyperlink" Target="mailto:pedro.rojas@anh.gov.co" TargetMode="External"/><Relationship Id="rId16" Type="http://schemas.openxmlformats.org/officeDocument/2006/relationships/printerSettings" Target="../printerSettings/printerSettings1.bin"/><Relationship Id="rId1" Type="http://schemas.openxmlformats.org/officeDocument/2006/relationships/hyperlink" Target="mailto:libia.duque@anh.gov.co" TargetMode="External"/><Relationship Id="rId6" Type="http://schemas.openxmlformats.org/officeDocument/2006/relationships/hyperlink" Target="file:///\\filex.anh.gov.co\sfile\ADMINISTRACION%20DE%20PERSONAL\Planes%20y%20Reportes\2025\3)%20Presentaciones%20y%20calendario" TargetMode="External"/><Relationship Id="rId11" Type="http://schemas.openxmlformats.org/officeDocument/2006/relationships/hyperlink" Target="mailto:sonia.torres@anh.gov.co" TargetMode="External"/><Relationship Id="rId5" Type="http://schemas.openxmlformats.org/officeDocument/2006/relationships/hyperlink" Target="file:///\\filex.anh.gov.co\sfile\ADMINISTRACION%20DE%20PERSONAL\Planes%20y%20Reportes\2025\3)%20Presentaciones%20y%20calendario" TargetMode="External"/><Relationship Id="rId15" Type="http://schemas.openxmlformats.org/officeDocument/2006/relationships/hyperlink" Target="mailto:diana.rojas@anh.gov.co" TargetMode="External"/><Relationship Id="rId10" Type="http://schemas.openxmlformats.org/officeDocument/2006/relationships/hyperlink" Target="mailto:sonia.torres@anh.gov.co" TargetMode="External"/><Relationship Id="rId4" Type="http://schemas.openxmlformats.org/officeDocument/2006/relationships/hyperlink" Target="file:///\\filex.anh.gov.co\sfile\ADMINISTRACION%20DE%20PERSONAL\Planes%20y%20Reportes\2025\3)%20Presentaciones%20y%20calendario" TargetMode="External"/><Relationship Id="rId9" Type="http://schemas.openxmlformats.org/officeDocument/2006/relationships/hyperlink" Target="mailto:sonia.torres@anh.gov.co" TargetMode="External"/><Relationship Id="rId14" Type="http://schemas.openxmlformats.org/officeDocument/2006/relationships/hyperlink" Target="mailto:sonia.torres@anh.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FF9F3-420E-456B-ADB3-AF33C756F89E}">
  <dimension ref="A1:AR81"/>
  <sheetViews>
    <sheetView tabSelected="1" topLeftCell="F1" zoomScale="70" zoomScaleNormal="70" workbookViewId="0">
      <selection activeCell="AP5" sqref="AP5"/>
    </sheetView>
  </sheetViews>
  <sheetFormatPr baseColWidth="10" defaultColWidth="11.42578125" defaultRowHeight="15" x14ac:dyDescent="0.25"/>
  <cols>
    <col min="1" max="1" width="7" style="5" customWidth="1"/>
    <col min="2" max="3" width="31.140625" style="5" customWidth="1"/>
    <col min="4" max="4" width="31.140625" style="98" hidden="1" customWidth="1"/>
    <col min="5" max="5" width="31.140625" style="5" hidden="1" customWidth="1"/>
    <col min="6" max="6" width="31.140625" style="5" customWidth="1"/>
    <col min="7" max="7" width="25.85546875" style="5" customWidth="1"/>
    <col min="8" max="8" width="31.140625" style="5" customWidth="1"/>
    <col min="9" max="9" width="45.5703125" style="5" customWidth="1"/>
    <col min="10" max="10" width="47.85546875" style="5" customWidth="1"/>
    <col min="11" max="11" width="24.28515625" style="5" customWidth="1"/>
    <col min="12" max="12" width="31.140625" style="5" customWidth="1"/>
    <col min="13" max="13" width="20.85546875" style="99" customWidth="1"/>
    <col min="14" max="14" width="26.28515625" style="5" hidden="1" customWidth="1"/>
    <col min="15" max="15" width="24.28515625" style="5" hidden="1" customWidth="1"/>
    <col min="16" max="17" width="31.140625" style="5" hidden="1" customWidth="1"/>
    <col min="18" max="18" width="20.7109375" style="5" hidden="1" customWidth="1"/>
    <col min="19" max="19" width="37.85546875" style="5" hidden="1" customWidth="1"/>
    <col min="20" max="20" width="23.5703125" style="5" hidden="1" customWidth="1"/>
    <col min="21" max="21" width="37.85546875" style="5" hidden="1" customWidth="1"/>
    <col min="22" max="22" width="20.7109375" style="99" hidden="1" customWidth="1"/>
    <col min="23" max="23" width="43.28515625" style="5" hidden="1" customWidth="1"/>
    <col min="24" max="24" width="20.7109375" style="5" hidden="1" customWidth="1"/>
    <col min="25" max="25" width="43" style="5" hidden="1" customWidth="1"/>
    <col min="26" max="26" width="20.7109375" style="99" hidden="1" customWidth="1"/>
    <col min="27" max="27" width="44.28515625" style="5" hidden="1" customWidth="1"/>
    <col min="28" max="28" width="20.7109375" style="99" hidden="1" customWidth="1"/>
    <col min="29" max="29" width="39.85546875" style="5" hidden="1" customWidth="1"/>
    <col min="30" max="30" width="20.7109375" style="99" hidden="1" customWidth="1"/>
    <col min="31" max="31" width="39.28515625" style="5" hidden="1" customWidth="1"/>
    <col min="32" max="32" width="20.7109375" style="21" hidden="1" customWidth="1"/>
    <col min="33" max="33" width="44" style="21" hidden="1" customWidth="1"/>
    <col min="34" max="34" width="20.7109375" style="21" hidden="1" customWidth="1"/>
    <col min="35" max="35" width="45.140625" style="21" hidden="1" customWidth="1"/>
    <col min="36" max="36" width="20.7109375" style="21" hidden="1" customWidth="1"/>
    <col min="37" max="37" width="40" style="21" hidden="1" customWidth="1"/>
    <col min="38" max="38" width="18.28515625" style="21" hidden="1" customWidth="1"/>
    <col min="39" max="39" width="39" style="21" hidden="1" customWidth="1"/>
    <col min="40" max="40" width="24.28515625" style="21" bestFit="1" customWidth="1"/>
    <col min="41" max="41" width="39.42578125" style="21" customWidth="1"/>
    <col min="42" max="42" width="24.85546875" style="99" customWidth="1"/>
    <col min="43" max="43" width="25.7109375" style="99" customWidth="1"/>
    <col min="44" max="44" width="18.28515625" style="5" customWidth="1"/>
    <col min="45" max="16384" width="11.42578125" style="5"/>
  </cols>
  <sheetData>
    <row r="1" spans="1:44" x14ac:dyDescent="0.25">
      <c r="A1" s="2" t="s">
        <v>809</v>
      </c>
      <c r="B1" s="2"/>
      <c r="C1" s="2"/>
      <c r="D1" s="2"/>
      <c r="E1" s="2"/>
      <c r="F1" s="2"/>
      <c r="G1" s="2"/>
      <c r="H1" s="2"/>
      <c r="I1" s="2"/>
      <c r="J1" s="2"/>
      <c r="K1" s="2"/>
      <c r="L1" s="2"/>
      <c r="M1" s="3"/>
      <c r="N1" s="2"/>
      <c r="O1" s="2"/>
      <c r="P1" s="2"/>
      <c r="Q1" s="2"/>
      <c r="R1" s="4" t="s">
        <v>0</v>
      </c>
      <c r="S1" s="4"/>
      <c r="T1" s="4"/>
      <c r="U1" s="4"/>
      <c r="V1" s="4"/>
      <c r="W1" s="4"/>
      <c r="X1" s="4"/>
      <c r="Y1" s="4"/>
      <c r="Z1" s="4"/>
      <c r="AA1" s="4"/>
      <c r="AB1" s="4"/>
      <c r="AC1" s="4"/>
      <c r="AD1" s="4"/>
      <c r="AE1" s="4"/>
      <c r="AF1" s="4"/>
      <c r="AG1" s="4"/>
      <c r="AH1" s="4"/>
      <c r="AI1" s="4"/>
      <c r="AJ1" s="4"/>
      <c r="AK1" s="4"/>
      <c r="AL1" s="4"/>
      <c r="AM1" s="4"/>
      <c r="AN1" s="4"/>
      <c r="AO1" s="4"/>
      <c r="AP1" s="4"/>
      <c r="AQ1" s="4"/>
      <c r="AR1" s="4"/>
    </row>
    <row r="2" spans="1:44" ht="76.5" customHeight="1" x14ac:dyDescent="0.25">
      <c r="A2" s="6" t="s">
        <v>1</v>
      </c>
      <c r="B2" s="6" t="s">
        <v>2</v>
      </c>
      <c r="C2" s="6" t="s">
        <v>3</v>
      </c>
      <c r="D2" s="6" t="s">
        <v>801</v>
      </c>
      <c r="E2" s="6" t="s">
        <v>4</v>
      </c>
      <c r="F2" s="6" t="s">
        <v>5</v>
      </c>
      <c r="G2" s="7" t="s">
        <v>6</v>
      </c>
      <c r="H2" s="6" t="s">
        <v>7</v>
      </c>
      <c r="I2" s="6" t="s">
        <v>808</v>
      </c>
      <c r="J2" s="6" t="s">
        <v>8</v>
      </c>
      <c r="K2" s="6" t="s">
        <v>9</v>
      </c>
      <c r="L2" s="6" t="s">
        <v>10</v>
      </c>
      <c r="M2" s="6" t="s">
        <v>11</v>
      </c>
      <c r="N2" s="6" t="s">
        <v>12</v>
      </c>
      <c r="O2" s="6" t="s">
        <v>13</v>
      </c>
      <c r="P2" s="6" t="s">
        <v>14</v>
      </c>
      <c r="Q2" s="6" t="s">
        <v>15</v>
      </c>
      <c r="R2" s="8">
        <v>45658</v>
      </c>
      <c r="S2" s="8"/>
      <c r="T2" s="8">
        <v>45689</v>
      </c>
      <c r="U2" s="8"/>
      <c r="V2" s="8">
        <v>45717</v>
      </c>
      <c r="W2" s="8"/>
      <c r="X2" s="8">
        <v>45748</v>
      </c>
      <c r="Y2" s="8"/>
      <c r="Z2" s="8">
        <v>45778</v>
      </c>
      <c r="AA2" s="8"/>
      <c r="AB2" s="8">
        <v>45809</v>
      </c>
      <c r="AC2" s="8"/>
      <c r="AD2" s="8">
        <v>45839</v>
      </c>
      <c r="AE2" s="8"/>
      <c r="AF2" s="8">
        <v>45870</v>
      </c>
      <c r="AG2" s="8"/>
      <c r="AH2" s="8">
        <v>45901</v>
      </c>
      <c r="AI2" s="8"/>
      <c r="AJ2" s="8">
        <v>45931</v>
      </c>
      <c r="AK2" s="8"/>
      <c r="AL2" s="8">
        <v>45962</v>
      </c>
      <c r="AM2" s="8"/>
      <c r="AN2" s="8">
        <v>45992</v>
      </c>
      <c r="AO2" s="8"/>
      <c r="AP2" s="9" t="s">
        <v>829</v>
      </c>
      <c r="AQ2" s="9" t="s">
        <v>830</v>
      </c>
      <c r="AR2" s="10" t="s">
        <v>805</v>
      </c>
    </row>
    <row r="3" spans="1:44" ht="75" customHeight="1" x14ac:dyDescent="0.25">
      <c r="A3" s="6"/>
      <c r="B3" s="6"/>
      <c r="C3" s="6"/>
      <c r="D3" s="6"/>
      <c r="E3" s="6"/>
      <c r="F3" s="6"/>
      <c r="G3" s="7"/>
      <c r="H3" s="6"/>
      <c r="I3" s="6"/>
      <c r="J3" s="6"/>
      <c r="K3" s="6"/>
      <c r="L3" s="6"/>
      <c r="M3" s="6"/>
      <c r="N3" s="6"/>
      <c r="O3" s="6"/>
      <c r="P3" s="6"/>
      <c r="Q3" s="6"/>
      <c r="R3" s="11" t="s">
        <v>831</v>
      </c>
      <c r="S3" s="11" t="s">
        <v>16</v>
      </c>
      <c r="T3" s="11" t="s">
        <v>831</v>
      </c>
      <c r="U3" s="11" t="s">
        <v>16</v>
      </c>
      <c r="V3" s="11" t="s">
        <v>831</v>
      </c>
      <c r="W3" s="11" t="s">
        <v>16</v>
      </c>
      <c r="X3" s="11" t="s">
        <v>831</v>
      </c>
      <c r="Y3" s="11" t="s">
        <v>16</v>
      </c>
      <c r="Z3" s="11" t="s">
        <v>831</v>
      </c>
      <c r="AA3" s="11" t="s">
        <v>16</v>
      </c>
      <c r="AB3" s="11" t="s">
        <v>831</v>
      </c>
      <c r="AC3" s="11" t="s">
        <v>16</v>
      </c>
      <c r="AD3" s="11" t="s">
        <v>831</v>
      </c>
      <c r="AE3" s="11" t="s">
        <v>16</v>
      </c>
      <c r="AF3" s="11" t="s">
        <v>831</v>
      </c>
      <c r="AG3" s="11" t="s">
        <v>16</v>
      </c>
      <c r="AH3" s="11" t="s">
        <v>831</v>
      </c>
      <c r="AI3" s="11" t="s">
        <v>16</v>
      </c>
      <c r="AJ3" s="11" t="s">
        <v>831</v>
      </c>
      <c r="AK3" s="11" t="s">
        <v>16</v>
      </c>
      <c r="AL3" s="11" t="s">
        <v>831</v>
      </c>
      <c r="AM3" s="11" t="s">
        <v>16</v>
      </c>
      <c r="AN3" s="11" t="s">
        <v>831</v>
      </c>
      <c r="AO3" s="11" t="s">
        <v>16</v>
      </c>
      <c r="AP3" s="9"/>
      <c r="AQ3" s="9"/>
      <c r="AR3" s="10"/>
    </row>
    <row r="4" spans="1:44" ht="180" x14ac:dyDescent="0.25">
      <c r="A4" s="12">
        <v>1</v>
      </c>
      <c r="B4" s="12" t="s">
        <v>17</v>
      </c>
      <c r="C4" s="12" t="s">
        <v>18</v>
      </c>
      <c r="D4" s="13" t="s">
        <v>19</v>
      </c>
      <c r="E4" s="12" t="s">
        <v>20</v>
      </c>
      <c r="F4" s="12" t="s">
        <v>21</v>
      </c>
      <c r="G4" s="14">
        <v>0</v>
      </c>
      <c r="H4" s="13" t="s">
        <v>22</v>
      </c>
      <c r="I4" s="12" t="s">
        <v>23</v>
      </c>
      <c r="J4" s="12" t="s">
        <v>24</v>
      </c>
      <c r="K4" s="12" t="s">
        <v>25</v>
      </c>
      <c r="L4" s="12" t="s">
        <v>26</v>
      </c>
      <c r="M4" s="15">
        <v>100</v>
      </c>
      <c r="N4" s="12"/>
      <c r="O4" s="12"/>
      <c r="P4" s="12" t="s">
        <v>27</v>
      </c>
      <c r="Q4" s="16" t="s">
        <v>28</v>
      </c>
      <c r="R4" s="17"/>
      <c r="S4" s="12"/>
      <c r="T4" s="17"/>
      <c r="U4" s="12"/>
      <c r="V4" s="15"/>
      <c r="W4" s="12"/>
      <c r="X4" s="17"/>
      <c r="Y4" s="12"/>
      <c r="Z4" s="15">
        <v>50</v>
      </c>
      <c r="AA4" s="12" t="s">
        <v>29</v>
      </c>
      <c r="AB4" s="15">
        <v>65</v>
      </c>
      <c r="AC4" s="17" t="s">
        <v>30</v>
      </c>
      <c r="AD4" s="15">
        <v>70</v>
      </c>
      <c r="AE4" s="12" t="s">
        <v>30</v>
      </c>
      <c r="AF4" s="17">
        <v>75</v>
      </c>
      <c r="AG4" s="12" t="s">
        <v>31</v>
      </c>
      <c r="AH4" s="17">
        <v>83</v>
      </c>
      <c r="AI4" s="12" t="s">
        <v>31</v>
      </c>
      <c r="AJ4" s="17">
        <v>85</v>
      </c>
      <c r="AK4" s="12" t="s">
        <v>31</v>
      </c>
      <c r="AL4" s="17">
        <v>0.9</v>
      </c>
      <c r="AM4" s="12" t="s">
        <v>31</v>
      </c>
      <c r="AN4" s="17">
        <v>100</v>
      </c>
      <c r="AO4" s="12" t="s">
        <v>31</v>
      </c>
      <c r="AP4" s="18"/>
      <c r="AQ4" s="18"/>
      <c r="AR4" s="12">
        <f>+(AN4/M4)*100</f>
        <v>100</v>
      </c>
    </row>
    <row r="5" spans="1:44" s="21" customFormat="1" ht="105" x14ac:dyDescent="0.25">
      <c r="A5" s="12">
        <v>2</v>
      </c>
      <c r="B5" s="12" t="s">
        <v>17</v>
      </c>
      <c r="C5" s="12" t="s">
        <v>18</v>
      </c>
      <c r="D5" s="13" t="s">
        <v>19</v>
      </c>
      <c r="E5" s="12" t="s">
        <v>32</v>
      </c>
      <c r="F5" s="12" t="s">
        <v>21</v>
      </c>
      <c r="G5" s="18">
        <v>0</v>
      </c>
      <c r="H5" s="12" t="s">
        <v>33</v>
      </c>
      <c r="I5" s="12" t="s">
        <v>34</v>
      </c>
      <c r="J5" s="12" t="s">
        <v>35</v>
      </c>
      <c r="K5" s="12" t="s">
        <v>36</v>
      </c>
      <c r="L5" s="12" t="s">
        <v>37</v>
      </c>
      <c r="M5" s="17">
        <v>2918844.9610819998</v>
      </c>
      <c r="N5" s="12"/>
      <c r="O5" s="12"/>
      <c r="P5" s="12" t="s">
        <v>38</v>
      </c>
      <c r="Q5" s="19" t="s">
        <v>39</v>
      </c>
      <c r="R5" s="17">
        <v>0</v>
      </c>
      <c r="S5" s="12"/>
      <c r="T5" s="17">
        <v>1918844990000</v>
      </c>
      <c r="U5" s="12" t="s">
        <v>40</v>
      </c>
      <c r="V5" s="17">
        <v>0</v>
      </c>
      <c r="W5" s="12"/>
      <c r="X5" s="17">
        <v>0</v>
      </c>
      <c r="Y5" s="12"/>
      <c r="Z5" s="17">
        <v>0</v>
      </c>
      <c r="AA5" s="12"/>
      <c r="AB5" s="17"/>
      <c r="AC5" s="17">
        <v>0</v>
      </c>
      <c r="AD5" s="17"/>
      <c r="AE5" s="12"/>
      <c r="AF5" s="17">
        <v>999999971082</v>
      </c>
      <c r="AG5" s="12" t="s">
        <v>41</v>
      </c>
      <c r="AH5" s="17">
        <v>0</v>
      </c>
      <c r="AI5" s="12" t="s">
        <v>42</v>
      </c>
      <c r="AJ5" s="17">
        <v>0</v>
      </c>
      <c r="AK5" s="12" t="s">
        <v>43</v>
      </c>
      <c r="AL5" s="17">
        <v>0</v>
      </c>
      <c r="AM5" s="12" t="s">
        <v>44</v>
      </c>
      <c r="AN5" s="17">
        <f>(+T5+AF5)/1000000</f>
        <v>2918844.9610819998</v>
      </c>
      <c r="AO5" s="12" t="s">
        <v>804</v>
      </c>
      <c r="AP5" s="18">
        <f>1918844990000+AF5</f>
        <v>2918844961082</v>
      </c>
      <c r="AQ5" s="18">
        <f>1918844990000+AF5</f>
        <v>2918844961082</v>
      </c>
      <c r="AR5" s="20">
        <f>(+AN5/M5)*100</f>
        <v>100</v>
      </c>
    </row>
    <row r="6" spans="1:44" s="21" customFormat="1" ht="330" x14ac:dyDescent="0.25">
      <c r="A6" s="12">
        <v>3</v>
      </c>
      <c r="B6" s="12" t="s">
        <v>17</v>
      </c>
      <c r="C6" s="12" t="s">
        <v>45</v>
      </c>
      <c r="D6" s="13" t="s">
        <v>19</v>
      </c>
      <c r="E6" s="12" t="s">
        <v>20</v>
      </c>
      <c r="F6" s="12" t="s">
        <v>21</v>
      </c>
      <c r="G6" s="18">
        <v>0</v>
      </c>
      <c r="H6" s="12" t="s">
        <v>46</v>
      </c>
      <c r="I6" s="12" t="s">
        <v>47</v>
      </c>
      <c r="J6" s="12" t="s">
        <v>48</v>
      </c>
      <c r="K6" s="12" t="s">
        <v>49</v>
      </c>
      <c r="L6" s="12" t="s">
        <v>37</v>
      </c>
      <c r="M6" s="17">
        <v>1</v>
      </c>
      <c r="N6" s="12"/>
      <c r="O6" s="12"/>
      <c r="P6" s="12" t="s">
        <v>50</v>
      </c>
      <c r="Q6" s="12" t="s">
        <v>51</v>
      </c>
      <c r="R6" s="17"/>
      <c r="S6" s="12"/>
      <c r="T6" s="17"/>
      <c r="U6" s="12"/>
      <c r="V6" s="17"/>
      <c r="W6" s="12"/>
      <c r="X6" s="17"/>
      <c r="Y6" s="12"/>
      <c r="Z6" s="17"/>
      <c r="AA6" s="12" t="s">
        <v>52</v>
      </c>
      <c r="AB6" s="17"/>
      <c r="AC6" s="12" t="s">
        <v>53</v>
      </c>
      <c r="AD6" s="17"/>
      <c r="AE6" s="12"/>
      <c r="AF6" s="17"/>
      <c r="AG6" s="12"/>
      <c r="AH6" s="17"/>
      <c r="AI6" s="12"/>
      <c r="AJ6" s="17"/>
      <c r="AK6" s="12"/>
      <c r="AL6" s="17"/>
      <c r="AM6" s="12"/>
      <c r="AN6" s="17">
        <v>1</v>
      </c>
      <c r="AO6" s="12" t="s">
        <v>54</v>
      </c>
      <c r="AP6" s="18">
        <v>0</v>
      </c>
      <c r="AQ6" s="18">
        <v>0</v>
      </c>
      <c r="AR6" s="20">
        <f>(+AN6/M6)*100</f>
        <v>100</v>
      </c>
    </row>
    <row r="7" spans="1:44" s="21" customFormat="1" ht="255" x14ac:dyDescent="0.25">
      <c r="A7" s="12">
        <v>4</v>
      </c>
      <c r="B7" s="12" t="s">
        <v>17</v>
      </c>
      <c r="C7" s="12" t="s">
        <v>55</v>
      </c>
      <c r="D7" s="13" t="s">
        <v>19</v>
      </c>
      <c r="E7" s="12" t="s">
        <v>20</v>
      </c>
      <c r="F7" s="12" t="s">
        <v>21</v>
      </c>
      <c r="G7" s="18">
        <v>3100000000</v>
      </c>
      <c r="H7" s="22" t="s">
        <v>56</v>
      </c>
      <c r="I7" s="22" t="s">
        <v>57</v>
      </c>
      <c r="J7" s="23" t="s">
        <v>58</v>
      </c>
      <c r="K7" s="12" t="s">
        <v>25</v>
      </c>
      <c r="L7" s="12" t="s">
        <v>59</v>
      </c>
      <c r="M7" s="17">
        <v>7</v>
      </c>
      <c r="N7" s="12"/>
      <c r="O7" s="12" t="s">
        <v>60</v>
      </c>
      <c r="P7" s="12" t="s">
        <v>61</v>
      </c>
      <c r="Q7" s="12" t="s">
        <v>62</v>
      </c>
      <c r="R7" s="17"/>
      <c r="S7" s="12"/>
      <c r="T7" s="17">
        <v>1</v>
      </c>
      <c r="U7" s="12"/>
      <c r="V7" s="17"/>
      <c r="W7" s="12"/>
      <c r="X7" s="17"/>
      <c r="Y7" s="12"/>
      <c r="Z7" s="17"/>
      <c r="AA7" s="12" t="s">
        <v>63</v>
      </c>
      <c r="AB7" s="17"/>
      <c r="AC7" s="17" t="s">
        <v>64</v>
      </c>
      <c r="AD7" s="24"/>
      <c r="AE7" s="12"/>
      <c r="AF7" s="12"/>
      <c r="AG7" s="12" t="s">
        <v>65</v>
      </c>
      <c r="AH7" s="12"/>
      <c r="AI7" s="12" t="s">
        <v>66</v>
      </c>
      <c r="AJ7" s="12"/>
      <c r="AK7" s="12"/>
      <c r="AL7" s="12"/>
      <c r="AM7" s="12" t="s">
        <v>67</v>
      </c>
      <c r="AN7" s="12">
        <v>9.4600000000000009</v>
      </c>
      <c r="AO7" s="12" t="s">
        <v>68</v>
      </c>
      <c r="AP7" s="18"/>
      <c r="AQ7" s="18"/>
      <c r="AR7" s="20">
        <f>+(AN7/M7)*100</f>
        <v>135.14285714285717</v>
      </c>
    </row>
    <row r="8" spans="1:44" s="21" customFormat="1" ht="135" x14ac:dyDescent="0.25">
      <c r="A8" s="12">
        <v>5</v>
      </c>
      <c r="B8" s="12" t="s">
        <v>17</v>
      </c>
      <c r="C8" s="12" t="s">
        <v>55</v>
      </c>
      <c r="D8" s="13" t="s">
        <v>19</v>
      </c>
      <c r="E8" s="12" t="s">
        <v>20</v>
      </c>
      <c r="F8" s="12" t="s">
        <v>21</v>
      </c>
      <c r="G8" s="18">
        <v>5562454821</v>
      </c>
      <c r="H8" s="12" t="s">
        <v>69</v>
      </c>
      <c r="I8" s="12" t="s">
        <v>70</v>
      </c>
      <c r="J8" s="12" t="s">
        <v>71</v>
      </c>
      <c r="K8" s="12" t="s">
        <v>25</v>
      </c>
      <c r="L8" s="12" t="s">
        <v>72</v>
      </c>
      <c r="M8" s="17">
        <v>100</v>
      </c>
      <c r="N8" s="12"/>
      <c r="O8" s="12"/>
      <c r="P8" s="12" t="s">
        <v>61</v>
      </c>
      <c r="Q8" s="12" t="s">
        <v>62</v>
      </c>
      <c r="R8" s="17">
        <v>0</v>
      </c>
      <c r="S8" s="12" t="s">
        <v>73</v>
      </c>
      <c r="T8" s="17">
        <v>5.56</v>
      </c>
      <c r="U8" s="12" t="s">
        <v>74</v>
      </c>
      <c r="V8" s="17">
        <v>11.11</v>
      </c>
      <c r="W8" s="12" t="s">
        <v>75</v>
      </c>
      <c r="X8" s="17">
        <v>33.33</v>
      </c>
      <c r="Y8" s="12" t="s">
        <v>76</v>
      </c>
      <c r="Z8" s="17">
        <v>44.44</v>
      </c>
      <c r="AA8" s="12" t="s">
        <v>77</v>
      </c>
      <c r="AB8" s="12">
        <v>50</v>
      </c>
      <c r="AC8" s="12" t="s">
        <v>78</v>
      </c>
      <c r="AD8" s="12"/>
      <c r="AE8" s="12"/>
      <c r="AF8" s="17">
        <v>80</v>
      </c>
      <c r="AG8" s="12" t="s">
        <v>79</v>
      </c>
      <c r="AH8" s="17"/>
      <c r="AI8" s="12"/>
      <c r="AJ8" s="17"/>
      <c r="AK8" s="12"/>
      <c r="AL8" s="17"/>
      <c r="AM8" s="12" t="s">
        <v>80</v>
      </c>
      <c r="AN8" s="17">
        <v>100</v>
      </c>
      <c r="AO8" s="12" t="s">
        <v>81</v>
      </c>
      <c r="AP8" s="18">
        <v>4785906739</v>
      </c>
      <c r="AQ8" s="18">
        <v>2726503363</v>
      </c>
      <c r="AR8" s="20">
        <f>+(AN8/M8)*100</f>
        <v>100</v>
      </c>
    </row>
    <row r="9" spans="1:44" ht="90" x14ac:dyDescent="0.25">
      <c r="A9" s="12">
        <v>6</v>
      </c>
      <c r="B9" s="12" t="s">
        <v>17</v>
      </c>
      <c r="C9" s="12" t="s">
        <v>55</v>
      </c>
      <c r="D9" s="13" t="s">
        <v>19</v>
      </c>
      <c r="E9" s="12" t="s">
        <v>20</v>
      </c>
      <c r="F9" s="12" t="s">
        <v>21</v>
      </c>
      <c r="G9" s="14"/>
      <c r="H9" s="13" t="s">
        <v>82</v>
      </c>
      <c r="I9" s="12" t="s">
        <v>83</v>
      </c>
      <c r="J9" s="12" t="s">
        <v>84</v>
      </c>
      <c r="K9" s="12" t="s">
        <v>25</v>
      </c>
      <c r="L9" s="12" t="s">
        <v>26</v>
      </c>
      <c r="M9" s="15">
        <v>50</v>
      </c>
      <c r="N9" s="12"/>
      <c r="O9" s="12"/>
      <c r="P9" s="12" t="s">
        <v>61</v>
      </c>
      <c r="Q9" s="12" t="s">
        <v>62</v>
      </c>
      <c r="R9" s="17"/>
      <c r="S9" s="12"/>
      <c r="T9" s="17"/>
      <c r="U9" s="12"/>
      <c r="V9" s="15"/>
      <c r="W9" s="12"/>
      <c r="X9" s="17"/>
      <c r="Y9" s="12"/>
      <c r="Z9" s="15">
        <v>58.95</v>
      </c>
      <c r="AA9" s="12" t="s">
        <v>85</v>
      </c>
      <c r="AB9" s="25">
        <v>71.69</v>
      </c>
      <c r="AC9" s="12" t="s">
        <v>86</v>
      </c>
      <c r="AD9" s="25"/>
      <c r="AE9" s="12"/>
      <c r="AF9" s="17">
        <v>65.3</v>
      </c>
      <c r="AG9" s="12" t="s">
        <v>87</v>
      </c>
      <c r="AH9" s="17"/>
      <c r="AI9" s="12"/>
      <c r="AJ9" s="17"/>
      <c r="AK9" s="12"/>
      <c r="AL9" s="17"/>
      <c r="AM9" s="12" t="s">
        <v>88</v>
      </c>
      <c r="AN9" s="17">
        <v>99.04</v>
      </c>
      <c r="AO9" s="12" t="s">
        <v>89</v>
      </c>
      <c r="AP9" s="18">
        <v>1985336562340</v>
      </c>
      <c r="AQ9" s="18">
        <v>1959694243202</v>
      </c>
      <c r="AR9" s="20">
        <f>(+AN9/M9)*100</f>
        <v>198.08</v>
      </c>
    </row>
    <row r="10" spans="1:44" s="21" customFormat="1" ht="90" x14ac:dyDescent="0.25">
      <c r="A10" s="12">
        <v>7</v>
      </c>
      <c r="B10" s="12" t="s">
        <v>17</v>
      </c>
      <c r="C10" s="1" t="s">
        <v>90</v>
      </c>
      <c r="D10" s="13" t="s">
        <v>19</v>
      </c>
      <c r="E10" s="12" t="s">
        <v>20</v>
      </c>
      <c r="F10" s="12" t="s">
        <v>21</v>
      </c>
      <c r="G10" s="18">
        <v>161437500</v>
      </c>
      <c r="H10" s="12" t="s">
        <v>91</v>
      </c>
      <c r="I10" s="12" t="s">
        <v>92</v>
      </c>
      <c r="J10" s="12" t="s">
        <v>93</v>
      </c>
      <c r="K10" s="12" t="s">
        <v>25</v>
      </c>
      <c r="L10" s="12" t="s">
        <v>94</v>
      </c>
      <c r="M10" s="17">
        <v>100</v>
      </c>
      <c r="N10" s="12" t="s">
        <v>95</v>
      </c>
      <c r="O10" s="12" t="s">
        <v>96</v>
      </c>
      <c r="P10" s="12" t="s">
        <v>97</v>
      </c>
      <c r="Q10" s="19" t="s">
        <v>98</v>
      </c>
      <c r="R10" s="12"/>
      <c r="S10" s="12"/>
      <c r="T10" s="17"/>
      <c r="U10" s="12"/>
      <c r="V10" s="17"/>
      <c r="W10" s="12"/>
      <c r="X10" s="17"/>
      <c r="Y10" s="12"/>
      <c r="Z10" s="17"/>
      <c r="AA10" s="12"/>
      <c r="AB10" s="17">
        <f>0.882352941176471*100</f>
        <v>88.235294117647101</v>
      </c>
      <c r="AC10" s="12" t="s">
        <v>99</v>
      </c>
      <c r="AD10" s="17"/>
      <c r="AE10" s="12"/>
      <c r="AF10" s="17"/>
      <c r="AG10" s="12"/>
      <c r="AH10" s="17"/>
      <c r="AI10" s="12"/>
      <c r="AJ10" s="17"/>
      <c r="AK10" s="12"/>
      <c r="AL10" s="17"/>
      <c r="AM10" s="12"/>
      <c r="AN10" s="17">
        <v>100</v>
      </c>
      <c r="AO10" s="12" t="s">
        <v>787</v>
      </c>
      <c r="AP10" s="18">
        <v>165366666</v>
      </c>
      <c r="AQ10" s="18">
        <v>165366666</v>
      </c>
      <c r="AR10" s="20">
        <f>+(((AN10+AB10)/2)/M10)*100</f>
        <v>94.11764705882355</v>
      </c>
    </row>
    <row r="11" spans="1:44" ht="60" x14ac:dyDescent="0.25">
      <c r="A11" s="12">
        <v>8</v>
      </c>
      <c r="B11" s="12" t="s">
        <v>17</v>
      </c>
      <c r="C11" s="12" t="s">
        <v>100</v>
      </c>
      <c r="D11" s="13" t="s">
        <v>19</v>
      </c>
      <c r="E11" s="12" t="s">
        <v>20</v>
      </c>
      <c r="F11" s="12" t="s">
        <v>21</v>
      </c>
      <c r="G11" s="26">
        <v>0</v>
      </c>
      <c r="H11" s="27" t="s">
        <v>101</v>
      </c>
      <c r="I11" s="12" t="s">
        <v>102</v>
      </c>
      <c r="J11" s="12" t="s">
        <v>103</v>
      </c>
      <c r="K11" s="12" t="s">
        <v>25</v>
      </c>
      <c r="L11" s="12" t="s">
        <v>26</v>
      </c>
      <c r="M11" s="15">
        <v>100</v>
      </c>
      <c r="N11" s="12" t="s">
        <v>104</v>
      </c>
      <c r="O11" s="12" t="s">
        <v>105</v>
      </c>
      <c r="P11" s="12" t="s">
        <v>105</v>
      </c>
      <c r="Q11" s="16" t="s">
        <v>106</v>
      </c>
      <c r="R11" s="17">
        <v>0</v>
      </c>
      <c r="S11" s="12" t="s">
        <v>107</v>
      </c>
      <c r="T11" s="28">
        <v>0.1</v>
      </c>
      <c r="U11" s="12" t="s">
        <v>108</v>
      </c>
      <c r="V11" s="29">
        <v>0.4</v>
      </c>
      <c r="W11" s="12" t="s">
        <v>109</v>
      </c>
      <c r="X11" s="28">
        <v>0.5</v>
      </c>
      <c r="Y11" s="12" t="s">
        <v>110</v>
      </c>
      <c r="Z11" s="29">
        <v>0.8</v>
      </c>
      <c r="AA11" s="12" t="s">
        <v>111</v>
      </c>
      <c r="AB11" s="15">
        <v>1</v>
      </c>
      <c r="AC11" s="12" t="s">
        <v>112</v>
      </c>
      <c r="AD11" s="15">
        <v>7</v>
      </c>
      <c r="AE11" s="12" t="s">
        <v>113</v>
      </c>
      <c r="AF11" s="17">
        <v>7.15</v>
      </c>
      <c r="AG11" s="12" t="s">
        <v>114</v>
      </c>
      <c r="AH11" s="17">
        <v>11</v>
      </c>
      <c r="AI11" s="12" t="s">
        <v>115</v>
      </c>
      <c r="AJ11" s="17">
        <v>16.399999999999999</v>
      </c>
      <c r="AK11" s="22" t="s">
        <v>116</v>
      </c>
      <c r="AL11" s="17">
        <v>22.2</v>
      </c>
      <c r="AM11" s="12" t="s">
        <v>117</v>
      </c>
      <c r="AN11" s="17">
        <v>69</v>
      </c>
      <c r="AO11" s="12" t="s">
        <v>803</v>
      </c>
      <c r="AP11" s="18"/>
      <c r="AQ11" s="18"/>
      <c r="AR11" s="12">
        <f>+(AN11/M11)*100</f>
        <v>69</v>
      </c>
    </row>
    <row r="12" spans="1:44" ht="135" x14ac:dyDescent="0.25">
      <c r="A12" s="12">
        <v>9</v>
      </c>
      <c r="B12" s="12" t="s">
        <v>17</v>
      </c>
      <c r="C12" s="12" t="s">
        <v>100</v>
      </c>
      <c r="D12" s="13" t="s">
        <v>19</v>
      </c>
      <c r="E12" s="12" t="s">
        <v>20</v>
      </c>
      <c r="F12" s="12" t="s">
        <v>21</v>
      </c>
      <c r="G12" s="14">
        <v>0</v>
      </c>
      <c r="H12" s="13" t="s">
        <v>118</v>
      </c>
      <c r="I12" s="12" t="s">
        <v>119</v>
      </c>
      <c r="J12" s="12" t="s">
        <v>120</v>
      </c>
      <c r="K12" s="12" t="s">
        <v>25</v>
      </c>
      <c r="L12" s="12" t="s">
        <v>26</v>
      </c>
      <c r="M12" s="15">
        <v>100</v>
      </c>
      <c r="N12" s="12" t="s">
        <v>121</v>
      </c>
      <c r="O12" s="12" t="s">
        <v>122</v>
      </c>
      <c r="P12" s="12" t="s">
        <v>123</v>
      </c>
      <c r="Q12" s="12" t="s">
        <v>124</v>
      </c>
      <c r="R12" s="17">
        <v>0</v>
      </c>
      <c r="S12" s="12" t="s">
        <v>125</v>
      </c>
      <c r="T12" s="17">
        <v>0</v>
      </c>
      <c r="U12" s="12" t="s">
        <v>126</v>
      </c>
      <c r="V12" s="15">
        <v>0</v>
      </c>
      <c r="W12" s="12" t="s">
        <v>127</v>
      </c>
      <c r="X12" s="17">
        <v>0</v>
      </c>
      <c r="Y12" s="12" t="s">
        <v>128</v>
      </c>
      <c r="Z12" s="15">
        <v>15</v>
      </c>
      <c r="AA12" s="12" t="s">
        <v>129</v>
      </c>
      <c r="AB12" s="15">
        <v>15</v>
      </c>
      <c r="AC12" s="12" t="s">
        <v>129</v>
      </c>
      <c r="AD12" s="25">
        <v>15</v>
      </c>
      <c r="AE12" s="12" t="s">
        <v>129</v>
      </c>
      <c r="AF12" s="17"/>
      <c r="AG12" s="12"/>
      <c r="AH12" s="17">
        <v>25</v>
      </c>
      <c r="AI12" s="12" t="s">
        <v>130</v>
      </c>
      <c r="AJ12" s="17">
        <v>25</v>
      </c>
      <c r="AK12" s="12" t="s">
        <v>130</v>
      </c>
      <c r="AL12" s="17">
        <v>25</v>
      </c>
      <c r="AM12" s="12" t="s">
        <v>130</v>
      </c>
      <c r="AN12" s="17">
        <v>25</v>
      </c>
      <c r="AO12" s="12" t="s">
        <v>130</v>
      </c>
      <c r="AP12" s="18"/>
      <c r="AQ12" s="18"/>
      <c r="AR12" s="12">
        <f t="shared" ref="AR12:AR13" si="0">+(AN12/M12)*100</f>
        <v>25</v>
      </c>
    </row>
    <row r="13" spans="1:44" ht="75" x14ac:dyDescent="0.25">
      <c r="A13" s="12">
        <v>10</v>
      </c>
      <c r="B13" s="12" t="s">
        <v>17</v>
      </c>
      <c r="C13" s="12" t="s">
        <v>100</v>
      </c>
      <c r="D13" s="13" t="s">
        <v>19</v>
      </c>
      <c r="E13" s="12" t="s">
        <v>20</v>
      </c>
      <c r="F13" s="12" t="s">
        <v>21</v>
      </c>
      <c r="G13" s="14">
        <v>0</v>
      </c>
      <c r="H13" s="13" t="s">
        <v>131</v>
      </c>
      <c r="I13" s="12" t="s">
        <v>132</v>
      </c>
      <c r="J13" s="12" t="s">
        <v>133</v>
      </c>
      <c r="K13" s="12" t="s">
        <v>25</v>
      </c>
      <c r="L13" s="12" t="s">
        <v>26</v>
      </c>
      <c r="M13" s="15">
        <v>100</v>
      </c>
      <c r="N13" s="12" t="s">
        <v>134</v>
      </c>
      <c r="O13" s="12" t="s">
        <v>122</v>
      </c>
      <c r="P13" s="12" t="s">
        <v>123</v>
      </c>
      <c r="Q13" s="12" t="s">
        <v>124</v>
      </c>
      <c r="R13" s="30">
        <v>0</v>
      </c>
      <c r="S13" s="12" t="s">
        <v>135</v>
      </c>
      <c r="T13" s="17">
        <v>100</v>
      </c>
      <c r="U13" s="12" t="s">
        <v>136</v>
      </c>
      <c r="V13" s="15">
        <v>100</v>
      </c>
      <c r="W13" s="12" t="s">
        <v>137</v>
      </c>
      <c r="X13" s="17">
        <v>100</v>
      </c>
      <c r="Y13" s="12" t="s">
        <v>138</v>
      </c>
      <c r="Z13" s="15">
        <v>100</v>
      </c>
      <c r="AA13" s="12" t="s">
        <v>139</v>
      </c>
      <c r="AB13" s="15">
        <v>100</v>
      </c>
      <c r="AC13" s="12" t="s">
        <v>140</v>
      </c>
      <c r="AD13" s="25">
        <v>100</v>
      </c>
      <c r="AE13" s="12" t="s">
        <v>141</v>
      </c>
      <c r="AF13" s="17"/>
      <c r="AG13" s="12"/>
      <c r="AH13" s="17">
        <v>100</v>
      </c>
      <c r="AI13" s="12" t="s">
        <v>142</v>
      </c>
      <c r="AJ13" s="17">
        <v>100</v>
      </c>
      <c r="AK13" s="12" t="s">
        <v>143</v>
      </c>
      <c r="AL13" s="17">
        <v>100</v>
      </c>
      <c r="AM13" s="12" t="s">
        <v>144</v>
      </c>
      <c r="AN13" s="17">
        <v>100</v>
      </c>
      <c r="AO13" s="12" t="s">
        <v>145</v>
      </c>
      <c r="AP13" s="18"/>
      <c r="AQ13" s="18"/>
      <c r="AR13" s="12">
        <f t="shared" si="0"/>
        <v>100</v>
      </c>
    </row>
    <row r="14" spans="1:44" s="21" customFormat="1" ht="135" x14ac:dyDescent="0.25">
      <c r="A14" s="12">
        <v>11</v>
      </c>
      <c r="B14" s="12" t="s">
        <v>17</v>
      </c>
      <c r="C14" s="12" t="s">
        <v>100</v>
      </c>
      <c r="D14" s="13" t="s">
        <v>19</v>
      </c>
      <c r="E14" s="12" t="s">
        <v>20</v>
      </c>
      <c r="F14" s="12" t="s">
        <v>21</v>
      </c>
      <c r="G14" s="18">
        <v>0</v>
      </c>
      <c r="H14" s="12" t="s">
        <v>146</v>
      </c>
      <c r="I14" s="12" t="s">
        <v>147</v>
      </c>
      <c r="J14" s="12" t="s">
        <v>148</v>
      </c>
      <c r="K14" s="12" t="s">
        <v>149</v>
      </c>
      <c r="L14" s="12" t="s">
        <v>37</v>
      </c>
      <c r="M14" s="17">
        <v>87</v>
      </c>
      <c r="N14" s="12" t="s">
        <v>150</v>
      </c>
      <c r="O14" s="12" t="s">
        <v>122</v>
      </c>
      <c r="P14" s="12" t="s">
        <v>123</v>
      </c>
      <c r="Q14" s="12" t="s">
        <v>124</v>
      </c>
      <c r="R14" s="17">
        <v>0</v>
      </c>
      <c r="S14" s="12" t="s">
        <v>151</v>
      </c>
      <c r="T14" s="17">
        <v>0</v>
      </c>
      <c r="U14" s="12" t="s">
        <v>151</v>
      </c>
      <c r="V14" s="17">
        <v>0</v>
      </c>
      <c r="W14" s="12" t="s">
        <v>151</v>
      </c>
      <c r="X14" s="17">
        <v>0</v>
      </c>
      <c r="Y14" s="12" t="s">
        <v>151</v>
      </c>
      <c r="Z14" s="17">
        <v>0</v>
      </c>
      <c r="AA14" s="12" t="s">
        <v>151</v>
      </c>
      <c r="AB14" s="17">
        <v>90.1</v>
      </c>
      <c r="AC14" s="17" t="s">
        <v>152</v>
      </c>
      <c r="AD14" s="12"/>
      <c r="AE14" s="12"/>
      <c r="AF14" s="17"/>
      <c r="AG14" s="12"/>
      <c r="AH14" s="17"/>
      <c r="AI14" s="12"/>
      <c r="AJ14" s="17"/>
      <c r="AK14" s="12"/>
      <c r="AL14" s="17">
        <v>90.1</v>
      </c>
      <c r="AM14" s="12" t="s">
        <v>152</v>
      </c>
      <c r="AN14" s="17">
        <v>90.1</v>
      </c>
      <c r="AO14" s="12" t="s">
        <v>152</v>
      </c>
      <c r="AP14" s="18"/>
      <c r="AQ14" s="18"/>
      <c r="AR14" s="20">
        <f>+(AN14/M14)*100</f>
        <v>103.56321839080461</v>
      </c>
    </row>
    <row r="15" spans="1:44" s="21" customFormat="1" ht="60" x14ac:dyDescent="0.25">
      <c r="A15" s="12">
        <v>12</v>
      </c>
      <c r="B15" s="12" t="s">
        <v>17</v>
      </c>
      <c r="C15" s="12" t="s">
        <v>100</v>
      </c>
      <c r="D15" s="13" t="s">
        <v>19</v>
      </c>
      <c r="E15" s="12" t="s">
        <v>20</v>
      </c>
      <c r="F15" s="12" t="s">
        <v>21</v>
      </c>
      <c r="G15" s="18">
        <v>40000000</v>
      </c>
      <c r="H15" s="12" t="s">
        <v>153</v>
      </c>
      <c r="I15" s="12" t="s">
        <v>154</v>
      </c>
      <c r="J15" s="12" t="s">
        <v>155</v>
      </c>
      <c r="K15" s="12" t="s">
        <v>49</v>
      </c>
      <c r="L15" s="12" t="s">
        <v>37</v>
      </c>
      <c r="M15" s="17">
        <v>1</v>
      </c>
      <c r="N15" s="12" t="s">
        <v>156</v>
      </c>
      <c r="O15" s="12" t="s">
        <v>122</v>
      </c>
      <c r="P15" s="12" t="s">
        <v>123</v>
      </c>
      <c r="Q15" s="12" t="s">
        <v>124</v>
      </c>
      <c r="R15" s="17">
        <v>0</v>
      </c>
      <c r="S15" s="12" t="s">
        <v>151</v>
      </c>
      <c r="T15" s="17">
        <v>0</v>
      </c>
      <c r="U15" s="12" t="s">
        <v>151</v>
      </c>
      <c r="V15" s="17">
        <v>0</v>
      </c>
      <c r="W15" s="12" t="s">
        <v>151</v>
      </c>
      <c r="X15" s="17">
        <v>0</v>
      </c>
      <c r="Y15" s="12" t="s">
        <v>151</v>
      </c>
      <c r="Z15" s="17">
        <v>0</v>
      </c>
      <c r="AA15" s="12" t="s">
        <v>151</v>
      </c>
      <c r="AB15" s="17">
        <v>0</v>
      </c>
      <c r="AC15" s="12" t="s">
        <v>151</v>
      </c>
      <c r="AD15" s="12"/>
      <c r="AE15" s="12"/>
      <c r="AF15" s="17"/>
      <c r="AG15" s="12"/>
      <c r="AH15" s="17">
        <v>1</v>
      </c>
      <c r="AI15" s="12" t="s">
        <v>157</v>
      </c>
      <c r="AJ15" s="17"/>
      <c r="AK15" s="12"/>
      <c r="AL15" s="17">
        <v>1</v>
      </c>
      <c r="AM15" s="12" t="s">
        <v>157</v>
      </c>
      <c r="AN15" s="17">
        <v>1</v>
      </c>
      <c r="AO15" s="12" t="s">
        <v>157</v>
      </c>
      <c r="AP15" s="18"/>
      <c r="AQ15" s="18"/>
      <c r="AR15" s="20">
        <f t="shared" ref="AR15:AR17" si="1">+(AN15/M15)*100</f>
        <v>100</v>
      </c>
    </row>
    <row r="16" spans="1:44" s="21" customFormat="1" ht="105" x14ac:dyDescent="0.25">
      <c r="A16" s="12">
        <v>13</v>
      </c>
      <c r="B16" s="12" t="s">
        <v>17</v>
      </c>
      <c r="C16" s="12" t="s">
        <v>100</v>
      </c>
      <c r="D16" s="13" t="s">
        <v>19</v>
      </c>
      <c r="E16" s="12" t="s">
        <v>20</v>
      </c>
      <c r="F16" s="12" t="s">
        <v>21</v>
      </c>
      <c r="G16" s="18">
        <v>0</v>
      </c>
      <c r="H16" s="12" t="s">
        <v>158</v>
      </c>
      <c r="I16" s="12" t="s">
        <v>159</v>
      </c>
      <c r="J16" s="12" t="s">
        <v>160</v>
      </c>
      <c r="K16" s="12" t="s">
        <v>49</v>
      </c>
      <c r="L16" s="12" t="s">
        <v>37</v>
      </c>
      <c r="M16" s="31">
        <v>1</v>
      </c>
      <c r="N16" s="12" t="s">
        <v>161</v>
      </c>
      <c r="O16" s="12" t="s">
        <v>122</v>
      </c>
      <c r="P16" s="12" t="s">
        <v>123</v>
      </c>
      <c r="Q16" s="12" t="s">
        <v>124</v>
      </c>
      <c r="R16" s="17">
        <v>0</v>
      </c>
      <c r="S16" s="12" t="s">
        <v>151</v>
      </c>
      <c r="T16" s="17">
        <v>0</v>
      </c>
      <c r="U16" s="12" t="s">
        <v>151</v>
      </c>
      <c r="V16" s="17">
        <v>0</v>
      </c>
      <c r="W16" s="12" t="s">
        <v>151</v>
      </c>
      <c r="X16" s="17">
        <v>0</v>
      </c>
      <c r="Y16" s="12" t="s">
        <v>151</v>
      </c>
      <c r="Z16" s="17">
        <v>0</v>
      </c>
      <c r="AA16" s="12" t="s">
        <v>151</v>
      </c>
      <c r="AB16" s="17">
        <v>0</v>
      </c>
      <c r="AC16" s="12" t="s">
        <v>151</v>
      </c>
      <c r="AD16" s="12"/>
      <c r="AE16" s="12"/>
      <c r="AF16" s="17"/>
      <c r="AG16" s="12"/>
      <c r="AH16" s="17">
        <v>1</v>
      </c>
      <c r="AI16" s="12" t="s">
        <v>162</v>
      </c>
      <c r="AJ16" s="17"/>
      <c r="AK16" s="12"/>
      <c r="AL16" s="17">
        <v>1</v>
      </c>
      <c r="AM16" s="12" t="s">
        <v>162</v>
      </c>
      <c r="AN16" s="17">
        <v>1</v>
      </c>
      <c r="AO16" s="12" t="s">
        <v>162</v>
      </c>
      <c r="AP16" s="18"/>
      <c r="AQ16" s="18"/>
      <c r="AR16" s="20">
        <f t="shared" si="1"/>
        <v>100</v>
      </c>
    </row>
    <row r="17" spans="1:44" s="21" customFormat="1" ht="120" x14ac:dyDescent="0.25">
      <c r="A17" s="12">
        <v>14</v>
      </c>
      <c r="B17" s="12" t="s">
        <v>17</v>
      </c>
      <c r="C17" s="12" t="s">
        <v>100</v>
      </c>
      <c r="D17" s="13" t="s">
        <v>19</v>
      </c>
      <c r="E17" s="12" t="s">
        <v>20</v>
      </c>
      <c r="F17" s="12" t="s">
        <v>21</v>
      </c>
      <c r="G17" s="18">
        <v>0</v>
      </c>
      <c r="H17" s="12" t="s">
        <v>163</v>
      </c>
      <c r="I17" s="12" t="s">
        <v>164</v>
      </c>
      <c r="J17" s="12" t="s">
        <v>165</v>
      </c>
      <c r="K17" s="12" t="s">
        <v>49</v>
      </c>
      <c r="L17" s="12" t="s">
        <v>72</v>
      </c>
      <c r="M17" s="17">
        <v>2</v>
      </c>
      <c r="N17" s="12"/>
      <c r="O17" s="12" t="s">
        <v>122</v>
      </c>
      <c r="P17" s="12" t="s">
        <v>123</v>
      </c>
      <c r="Q17" s="12" t="s">
        <v>124</v>
      </c>
      <c r="R17" s="17">
        <v>0</v>
      </c>
      <c r="S17" s="12" t="s">
        <v>151</v>
      </c>
      <c r="T17" s="17">
        <v>0</v>
      </c>
      <c r="U17" s="12" t="s">
        <v>151</v>
      </c>
      <c r="V17" s="17">
        <v>0</v>
      </c>
      <c r="W17" s="12" t="s">
        <v>151</v>
      </c>
      <c r="X17" s="17">
        <v>0</v>
      </c>
      <c r="Y17" s="12" t="s">
        <v>151</v>
      </c>
      <c r="Z17" s="17">
        <v>0</v>
      </c>
      <c r="AA17" s="12" t="s">
        <v>151</v>
      </c>
      <c r="AB17" s="17">
        <v>1</v>
      </c>
      <c r="AC17" s="12" t="s">
        <v>166</v>
      </c>
      <c r="AD17" s="17"/>
      <c r="AE17" s="12"/>
      <c r="AF17" s="17"/>
      <c r="AG17" s="12"/>
      <c r="AH17" s="17"/>
      <c r="AI17" s="12"/>
      <c r="AJ17" s="17"/>
      <c r="AK17" s="12"/>
      <c r="AL17" s="17">
        <v>1</v>
      </c>
      <c r="AM17" s="12" t="s">
        <v>166</v>
      </c>
      <c r="AN17" s="17">
        <v>1</v>
      </c>
      <c r="AO17" s="12" t="s">
        <v>166</v>
      </c>
      <c r="AP17" s="18"/>
      <c r="AQ17" s="18"/>
      <c r="AR17" s="20">
        <f t="shared" si="1"/>
        <v>50</v>
      </c>
    </row>
    <row r="18" spans="1:44" s="21" customFormat="1" ht="165" x14ac:dyDescent="0.25">
      <c r="A18" s="12">
        <v>15</v>
      </c>
      <c r="B18" s="12" t="s">
        <v>17</v>
      </c>
      <c r="C18" s="12" t="s">
        <v>167</v>
      </c>
      <c r="D18" s="13" t="s">
        <v>19</v>
      </c>
      <c r="E18" s="12" t="s">
        <v>20</v>
      </c>
      <c r="F18" s="12" t="s">
        <v>21</v>
      </c>
      <c r="G18" s="18">
        <v>0</v>
      </c>
      <c r="H18" s="32" t="s">
        <v>168</v>
      </c>
      <c r="I18" s="32" t="s">
        <v>169</v>
      </c>
      <c r="J18" s="32" t="s">
        <v>170</v>
      </c>
      <c r="K18" s="32" t="s">
        <v>25</v>
      </c>
      <c r="L18" s="32" t="s">
        <v>171</v>
      </c>
      <c r="M18" s="33">
        <v>83</v>
      </c>
      <c r="N18" s="32"/>
      <c r="O18" s="32" t="s">
        <v>172</v>
      </c>
      <c r="P18" s="32" t="s">
        <v>173</v>
      </c>
      <c r="Q18" s="32" t="s">
        <v>174</v>
      </c>
      <c r="R18" s="33">
        <v>0</v>
      </c>
      <c r="S18" s="13" t="s">
        <v>175</v>
      </c>
      <c r="T18" s="33">
        <v>0</v>
      </c>
      <c r="U18" s="13" t="s">
        <v>175</v>
      </c>
      <c r="V18" s="33">
        <v>0</v>
      </c>
      <c r="W18" s="13" t="s">
        <v>175</v>
      </c>
      <c r="X18" s="33">
        <v>0</v>
      </c>
      <c r="Y18" s="13" t="s">
        <v>175</v>
      </c>
      <c r="Z18" s="33">
        <v>0</v>
      </c>
      <c r="AA18" s="13" t="s">
        <v>175</v>
      </c>
      <c r="AB18" s="33">
        <v>0</v>
      </c>
      <c r="AC18" s="13" t="s">
        <v>175</v>
      </c>
      <c r="AD18" s="17"/>
      <c r="AE18" s="12"/>
      <c r="AF18" s="17"/>
      <c r="AG18" s="12"/>
      <c r="AH18" s="17"/>
      <c r="AI18" s="12"/>
      <c r="AJ18" s="17"/>
      <c r="AK18" s="12"/>
      <c r="AL18" s="17"/>
      <c r="AM18" s="12"/>
      <c r="AN18" s="34">
        <v>100</v>
      </c>
      <c r="AO18" s="35" t="s">
        <v>816</v>
      </c>
      <c r="AP18" s="18" t="s">
        <v>817</v>
      </c>
      <c r="AQ18" s="18" t="s">
        <v>817</v>
      </c>
      <c r="AR18" s="20">
        <f t="shared" ref="AR18:AR38" si="2">(+AN18/M18)*100</f>
        <v>120.48192771084338</v>
      </c>
    </row>
    <row r="19" spans="1:44" s="21" customFormat="1" ht="195" x14ac:dyDescent="0.25">
      <c r="A19" s="12">
        <v>16</v>
      </c>
      <c r="B19" s="12" t="s">
        <v>17</v>
      </c>
      <c r="C19" s="12" t="s">
        <v>167</v>
      </c>
      <c r="D19" s="13" t="s">
        <v>19</v>
      </c>
      <c r="E19" s="12" t="s">
        <v>20</v>
      </c>
      <c r="F19" s="12" t="s">
        <v>21</v>
      </c>
      <c r="G19" s="18">
        <v>44730493420</v>
      </c>
      <c r="H19" s="32" t="s">
        <v>176</v>
      </c>
      <c r="I19" s="32" t="s">
        <v>177</v>
      </c>
      <c r="J19" s="32" t="s">
        <v>178</v>
      </c>
      <c r="K19" s="32" t="s">
        <v>25</v>
      </c>
      <c r="L19" s="32" t="s">
        <v>59</v>
      </c>
      <c r="M19" s="33">
        <v>90.8</v>
      </c>
      <c r="N19" s="36" t="s">
        <v>179</v>
      </c>
      <c r="O19" s="32" t="s">
        <v>173</v>
      </c>
      <c r="P19" s="32" t="s">
        <v>173</v>
      </c>
      <c r="Q19" s="32" t="s">
        <v>174</v>
      </c>
      <c r="R19" s="33">
        <v>23.8</v>
      </c>
      <c r="S19" s="13" t="s">
        <v>180</v>
      </c>
      <c r="T19" s="33">
        <v>23.8</v>
      </c>
      <c r="U19" s="13" t="s">
        <v>180</v>
      </c>
      <c r="V19" s="33">
        <v>27.4</v>
      </c>
      <c r="W19" s="13" t="s">
        <v>180</v>
      </c>
      <c r="X19" s="33">
        <v>29.8</v>
      </c>
      <c r="Y19" s="13" t="s">
        <v>180</v>
      </c>
      <c r="Z19" s="33">
        <v>34</v>
      </c>
      <c r="AA19" s="13" t="s">
        <v>181</v>
      </c>
      <c r="AB19" s="33">
        <f>AVERAGE(AB20:AB24)</f>
        <v>38.4</v>
      </c>
      <c r="AC19" s="13" t="s">
        <v>181</v>
      </c>
      <c r="AD19" s="17"/>
      <c r="AE19" s="12"/>
      <c r="AF19" s="17"/>
      <c r="AG19" s="12"/>
      <c r="AH19" s="17"/>
      <c r="AI19" s="12"/>
      <c r="AJ19" s="17"/>
      <c r="AK19" s="12"/>
      <c r="AL19" s="17"/>
      <c r="AM19" s="12"/>
      <c r="AN19" s="34">
        <v>85</v>
      </c>
      <c r="AO19" s="35" t="s">
        <v>818</v>
      </c>
      <c r="AP19" s="18">
        <v>46716529226.660004</v>
      </c>
      <c r="AQ19" s="18">
        <v>40691071568.410004</v>
      </c>
      <c r="AR19" s="20">
        <f t="shared" si="2"/>
        <v>93.612334801762117</v>
      </c>
    </row>
    <row r="20" spans="1:44" s="21" customFormat="1" ht="315" x14ac:dyDescent="0.25">
      <c r="A20" s="12">
        <v>17</v>
      </c>
      <c r="B20" s="12" t="s">
        <v>17</v>
      </c>
      <c r="C20" s="12" t="s">
        <v>167</v>
      </c>
      <c r="D20" s="13" t="s">
        <v>19</v>
      </c>
      <c r="E20" s="12" t="s">
        <v>20</v>
      </c>
      <c r="F20" s="12" t="s">
        <v>21</v>
      </c>
      <c r="G20" s="18">
        <v>182806573</v>
      </c>
      <c r="H20" s="32" t="s">
        <v>182</v>
      </c>
      <c r="I20" s="32" t="s">
        <v>183</v>
      </c>
      <c r="J20" s="32" t="s">
        <v>184</v>
      </c>
      <c r="K20" s="32" t="s">
        <v>25</v>
      </c>
      <c r="L20" s="32" t="s">
        <v>59</v>
      </c>
      <c r="M20" s="33">
        <v>98</v>
      </c>
      <c r="N20" s="36" t="s">
        <v>179</v>
      </c>
      <c r="O20" s="32" t="s">
        <v>185</v>
      </c>
      <c r="P20" s="32" t="s">
        <v>173</v>
      </c>
      <c r="Q20" s="32" t="s">
        <v>174</v>
      </c>
      <c r="R20" s="33">
        <v>5</v>
      </c>
      <c r="S20" s="13" t="s">
        <v>186</v>
      </c>
      <c r="T20" s="33">
        <v>5</v>
      </c>
      <c r="U20" s="13" t="s">
        <v>186</v>
      </c>
      <c r="V20" s="33">
        <v>15</v>
      </c>
      <c r="W20" s="13" t="s">
        <v>187</v>
      </c>
      <c r="X20" s="33">
        <v>30</v>
      </c>
      <c r="Y20" s="13" t="s">
        <v>188</v>
      </c>
      <c r="Z20" s="33">
        <v>41</v>
      </c>
      <c r="AA20" s="13" t="s">
        <v>189</v>
      </c>
      <c r="AB20" s="33">
        <v>43</v>
      </c>
      <c r="AC20" s="13" t="s">
        <v>190</v>
      </c>
      <c r="AD20" s="17"/>
      <c r="AE20" s="12"/>
      <c r="AF20" s="17"/>
      <c r="AG20" s="12"/>
      <c r="AH20" s="17"/>
      <c r="AI20" s="12"/>
      <c r="AJ20" s="17"/>
      <c r="AK20" s="12"/>
      <c r="AL20" s="17"/>
      <c r="AM20" s="12"/>
      <c r="AN20" s="34">
        <v>96</v>
      </c>
      <c r="AO20" s="35" t="s">
        <v>819</v>
      </c>
      <c r="AP20" s="18">
        <v>139083556</v>
      </c>
      <c r="AQ20" s="18">
        <v>48636000</v>
      </c>
      <c r="AR20" s="20">
        <f t="shared" si="2"/>
        <v>97.959183673469383</v>
      </c>
    </row>
    <row r="21" spans="1:44" s="21" customFormat="1" ht="409.5" x14ac:dyDescent="0.25">
      <c r="A21" s="12">
        <v>18</v>
      </c>
      <c r="B21" s="12" t="s">
        <v>17</v>
      </c>
      <c r="C21" s="12" t="s">
        <v>167</v>
      </c>
      <c r="D21" s="13" t="s">
        <v>19</v>
      </c>
      <c r="E21" s="12" t="s">
        <v>20</v>
      </c>
      <c r="F21" s="12" t="s">
        <v>21</v>
      </c>
      <c r="G21" s="18">
        <v>505017829</v>
      </c>
      <c r="H21" s="32" t="s">
        <v>191</v>
      </c>
      <c r="I21" s="32" t="s">
        <v>192</v>
      </c>
      <c r="J21" s="32" t="s">
        <v>184</v>
      </c>
      <c r="K21" s="32" t="s">
        <v>25</v>
      </c>
      <c r="L21" s="32" t="s">
        <v>59</v>
      </c>
      <c r="M21" s="33">
        <v>98</v>
      </c>
      <c r="N21" s="36" t="s">
        <v>179</v>
      </c>
      <c r="O21" s="32" t="s">
        <v>172</v>
      </c>
      <c r="P21" s="32" t="s">
        <v>173</v>
      </c>
      <c r="Q21" s="32" t="s">
        <v>174</v>
      </c>
      <c r="R21" s="33">
        <v>5</v>
      </c>
      <c r="S21" s="13" t="s">
        <v>193</v>
      </c>
      <c r="T21" s="33">
        <v>5</v>
      </c>
      <c r="U21" s="13" t="s">
        <v>193</v>
      </c>
      <c r="V21" s="33">
        <v>8</v>
      </c>
      <c r="W21" s="13" t="s">
        <v>194</v>
      </c>
      <c r="X21" s="37">
        <v>10</v>
      </c>
      <c r="Y21" s="13" t="s">
        <v>195</v>
      </c>
      <c r="Z21" s="33">
        <v>15</v>
      </c>
      <c r="AA21" s="13" t="s">
        <v>196</v>
      </c>
      <c r="AB21" s="33">
        <v>20</v>
      </c>
      <c r="AC21" s="13" t="s">
        <v>197</v>
      </c>
      <c r="AD21" s="17"/>
      <c r="AE21" s="12"/>
      <c r="AF21" s="17"/>
      <c r="AG21" s="12"/>
      <c r="AH21" s="17"/>
      <c r="AI21" s="12"/>
      <c r="AJ21" s="17"/>
      <c r="AK21" s="12"/>
      <c r="AL21" s="17"/>
      <c r="AM21" s="12"/>
      <c r="AN21" s="17">
        <v>85</v>
      </c>
      <c r="AO21" s="12" t="s">
        <v>820</v>
      </c>
      <c r="AP21" s="18">
        <v>200000000</v>
      </c>
      <c r="AQ21" s="18">
        <v>150000000</v>
      </c>
      <c r="AR21" s="20">
        <f t="shared" si="2"/>
        <v>86.734693877551024</v>
      </c>
    </row>
    <row r="22" spans="1:44" s="21" customFormat="1" ht="409.5" x14ac:dyDescent="0.25">
      <c r="A22" s="12">
        <v>19</v>
      </c>
      <c r="B22" s="12" t="s">
        <v>17</v>
      </c>
      <c r="C22" s="12" t="s">
        <v>167</v>
      </c>
      <c r="D22" s="13" t="s">
        <v>19</v>
      </c>
      <c r="E22" s="12" t="s">
        <v>20</v>
      </c>
      <c r="F22" s="12" t="s">
        <v>21</v>
      </c>
      <c r="G22" s="18">
        <v>448262297</v>
      </c>
      <c r="H22" s="32" t="s">
        <v>198</v>
      </c>
      <c r="I22" s="32" t="s">
        <v>199</v>
      </c>
      <c r="J22" s="32" t="s">
        <v>184</v>
      </c>
      <c r="K22" s="32" t="s">
        <v>25</v>
      </c>
      <c r="L22" s="32" t="s">
        <v>59</v>
      </c>
      <c r="M22" s="33">
        <v>98</v>
      </c>
      <c r="N22" s="36" t="s">
        <v>179</v>
      </c>
      <c r="O22" s="32" t="s">
        <v>172</v>
      </c>
      <c r="P22" s="32" t="s">
        <v>173</v>
      </c>
      <c r="Q22" s="32" t="s">
        <v>174</v>
      </c>
      <c r="R22" s="33">
        <v>5</v>
      </c>
      <c r="S22" s="13" t="s">
        <v>200</v>
      </c>
      <c r="T22" s="33">
        <v>5</v>
      </c>
      <c r="U22" s="13" t="s">
        <v>200</v>
      </c>
      <c r="V22" s="33">
        <v>10</v>
      </c>
      <c r="W22" s="13" t="s">
        <v>201</v>
      </c>
      <c r="X22" s="33">
        <v>15</v>
      </c>
      <c r="Y22" s="13" t="s">
        <v>202</v>
      </c>
      <c r="Z22" s="33">
        <v>20</v>
      </c>
      <c r="AA22" s="13" t="s">
        <v>203</v>
      </c>
      <c r="AB22" s="33">
        <v>35</v>
      </c>
      <c r="AC22" s="13" t="s">
        <v>204</v>
      </c>
      <c r="AD22" s="17"/>
      <c r="AE22" s="12"/>
      <c r="AF22" s="17"/>
      <c r="AG22" s="12"/>
      <c r="AH22" s="17"/>
      <c r="AI22" s="12"/>
      <c r="AJ22" s="17"/>
      <c r="AK22" s="12"/>
      <c r="AL22" s="17"/>
      <c r="AM22" s="12"/>
      <c r="AN22" s="17">
        <v>100</v>
      </c>
      <c r="AO22" s="12" t="s">
        <v>821</v>
      </c>
      <c r="AP22" s="18">
        <v>857003143</v>
      </c>
      <c r="AQ22" s="18">
        <v>632762297</v>
      </c>
      <c r="AR22" s="20">
        <f t="shared" si="2"/>
        <v>102.04081632653062</v>
      </c>
    </row>
    <row r="23" spans="1:44" s="21" customFormat="1" ht="300" x14ac:dyDescent="0.25">
      <c r="A23" s="12">
        <v>20</v>
      </c>
      <c r="B23" s="12" t="s">
        <v>17</v>
      </c>
      <c r="C23" s="12" t="s">
        <v>167</v>
      </c>
      <c r="D23" s="13" t="s">
        <v>19</v>
      </c>
      <c r="E23" s="12" t="s">
        <v>20</v>
      </c>
      <c r="F23" s="12" t="s">
        <v>21</v>
      </c>
      <c r="G23" s="18">
        <v>5000000</v>
      </c>
      <c r="H23" s="32" t="s">
        <v>205</v>
      </c>
      <c r="I23" s="32" t="s">
        <v>206</v>
      </c>
      <c r="J23" s="32" t="s">
        <v>207</v>
      </c>
      <c r="K23" s="32" t="s">
        <v>25</v>
      </c>
      <c r="L23" s="32" t="s">
        <v>59</v>
      </c>
      <c r="M23" s="33">
        <v>90</v>
      </c>
      <c r="N23" s="36" t="s">
        <v>179</v>
      </c>
      <c r="O23" s="32" t="s">
        <v>173</v>
      </c>
      <c r="P23" s="32" t="s">
        <v>173</v>
      </c>
      <c r="Q23" s="32" t="s">
        <v>174</v>
      </c>
      <c r="R23" s="33">
        <v>80</v>
      </c>
      <c r="S23" s="13" t="s">
        <v>208</v>
      </c>
      <c r="T23" s="33">
        <v>80</v>
      </c>
      <c r="U23" s="13" t="s">
        <v>208</v>
      </c>
      <c r="V23" s="33">
        <v>80</v>
      </c>
      <c r="W23" s="13" t="s">
        <v>209</v>
      </c>
      <c r="X23" s="33">
        <v>75</v>
      </c>
      <c r="Y23" s="13" t="s">
        <v>210</v>
      </c>
      <c r="Z23" s="33">
        <v>75</v>
      </c>
      <c r="AA23" s="13" t="s">
        <v>211</v>
      </c>
      <c r="AB23" s="33">
        <v>75</v>
      </c>
      <c r="AC23" s="13" t="s">
        <v>212</v>
      </c>
      <c r="AD23" s="17"/>
      <c r="AE23" s="12"/>
      <c r="AF23" s="17"/>
      <c r="AG23" s="12"/>
      <c r="AH23" s="17"/>
      <c r="AI23" s="12"/>
      <c r="AJ23" s="17"/>
      <c r="AK23" s="12"/>
      <c r="AL23" s="17"/>
      <c r="AM23" s="12"/>
      <c r="AN23" s="17">
        <v>60</v>
      </c>
      <c r="AO23" s="12" t="s">
        <v>822</v>
      </c>
      <c r="AP23" s="18">
        <v>5000000</v>
      </c>
      <c r="AQ23" s="18">
        <v>1423500</v>
      </c>
      <c r="AR23" s="20">
        <f t="shared" si="2"/>
        <v>66.666666666666657</v>
      </c>
    </row>
    <row r="24" spans="1:44" s="21" customFormat="1" ht="255" x14ac:dyDescent="0.25">
      <c r="A24" s="12">
        <v>21</v>
      </c>
      <c r="B24" s="12" t="s">
        <v>17</v>
      </c>
      <c r="C24" s="12" t="s">
        <v>167</v>
      </c>
      <c r="D24" s="13" t="s">
        <v>19</v>
      </c>
      <c r="E24" s="12" t="s">
        <v>20</v>
      </c>
      <c r="F24" s="12" t="s">
        <v>21</v>
      </c>
      <c r="G24" s="18">
        <v>43589406721</v>
      </c>
      <c r="H24" s="32" t="s">
        <v>213</v>
      </c>
      <c r="I24" s="32" t="s">
        <v>214</v>
      </c>
      <c r="J24" s="32" t="s">
        <v>215</v>
      </c>
      <c r="K24" s="32" t="s">
        <v>25</v>
      </c>
      <c r="L24" s="32" t="s">
        <v>59</v>
      </c>
      <c r="M24" s="33">
        <v>70</v>
      </c>
      <c r="N24" s="38" t="s">
        <v>179</v>
      </c>
      <c r="O24" s="32" t="s">
        <v>173</v>
      </c>
      <c r="P24" s="32" t="s">
        <v>173</v>
      </c>
      <c r="Q24" s="32" t="s">
        <v>174</v>
      </c>
      <c r="R24" s="33">
        <v>24</v>
      </c>
      <c r="S24" s="13" t="s">
        <v>216</v>
      </c>
      <c r="T24" s="33">
        <v>24</v>
      </c>
      <c r="U24" s="13" t="s">
        <v>216</v>
      </c>
      <c r="V24" s="33">
        <v>24</v>
      </c>
      <c r="W24" s="13" t="s">
        <v>217</v>
      </c>
      <c r="X24" s="33">
        <v>19</v>
      </c>
      <c r="Y24" s="13" t="s">
        <v>218</v>
      </c>
      <c r="Z24" s="33">
        <v>19</v>
      </c>
      <c r="AA24" s="13" t="s">
        <v>219</v>
      </c>
      <c r="AB24" s="33">
        <v>19</v>
      </c>
      <c r="AC24" s="13" t="s">
        <v>219</v>
      </c>
      <c r="AD24" s="17"/>
      <c r="AE24" s="12"/>
      <c r="AF24" s="17"/>
      <c r="AG24" s="12"/>
      <c r="AH24" s="17"/>
      <c r="AI24" s="12"/>
      <c r="AJ24" s="17"/>
      <c r="AK24" s="12"/>
      <c r="AL24" s="17"/>
      <c r="AM24" s="12"/>
      <c r="AN24" s="17">
        <v>67</v>
      </c>
      <c r="AO24" s="12" t="s">
        <v>823</v>
      </c>
      <c r="AP24" s="18">
        <v>43589406721</v>
      </c>
      <c r="AQ24" s="18">
        <v>38157660790</v>
      </c>
      <c r="AR24" s="20">
        <f t="shared" si="2"/>
        <v>95.714285714285722</v>
      </c>
    </row>
    <row r="25" spans="1:44" s="21" customFormat="1" ht="120" x14ac:dyDescent="0.25">
      <c r="A25" s="12">
        <v>22</v>
      </c>
      <c r="B25" s="12" t="s">
        <v>17</v>
      </c>
      <c r="C25" s="12" t="s">
        <v>167</v>
      </c>
      <c r="D25" s="13" t="s">
        <v>19</v>
      </c>
      <c r="E25" s="12" t="s">
        <v>20</v>
      </c>
      <c r="F25" s="12" t="s">
        <v>21</v>
      </c>
      <c r="G25" s="18">
        <v>0</v>
      </c>
      <c r="H25" s="32" t="s">
        <v>220</v>
      </c>
      <c r="I25" s="32" t="s">
        <v>221</v>
      </c>
      <c r="J25" s="32" t="s">
        <v>222</v>
      </c>
      <c r="K25" s="32" t="s">
        <v>149</v>
      </c>
      <c r="L25" s="32" t="s">
        <v>37</v>
      </c>
      <c r="M25" s="33">
        <v>93</v>
      </c>
      <c r="N25" s="32"/>
      <c r="O25" s="32" t="s">
        <v>223</v>
      </c>
      <c r="P25" s="32" t="s">
        <v>173</v>
      </c>
      <c r="Q25" s="32" t="s">
        <v>174</v>
      </c>
      <c r="R25" s="33">
        <v>0</v>
      </c>
      <c r="S25" s="13" t="s">
        <v>224</v>
      </c>
      <c r="T25" s="33">
        <v>0</v>
      </c>
      <c r="U25" s="13" t="s">
        <v>224</v>
      </c>
      <c r="V25" s="33">
        <v>0</v>
      </c>
      <c r="W25" s="13" t="s">
        <v>224</v>
      </c>
      <c r="X25" s="33">
        <v>0</v>
      </c>
      <c r="Y25" s="13" t="s">
        <v>224</v>
      </c>
      <c r="Z25" s="33">
        <v>0</v>
      </c>
      <c r="AA25" s="13" t="s">
        <v>224</v>
      </c>
      <c r="AB25" s="33">
        <v>6</v>
      </c>
      <c r="AC25" s="13" t="s">
        <v>225</v>
      </c>
      <c r="AD25" s="17"/>
      <c r="AE25" s="12"/>
      <c r="AF25" s="17"/>
      <c r="AG25" s="12"/>
      <c r="AH25" s="17"/>
      <c r="AI25" s="12"/>
      <c r="AJ25" s="17"/>
      <c r="AK25" s="12"/>
      <c r="AL25" s="17"/>
      <c r="AM25" s="12"/>
      <c r="AN25" s="17">
        <v>93.1</v>
      </c>
      <c r="AO25" s="12" t="s">
        <v>824</v>
      </c>
      <c r="AP25" s="18" t="s">
        <v>817</v>
      </c>
      <c r="AQ25" s="18" t="s">
        <v>817</v>
      </c>
      <c r="AR25" s="20">
        <f>(+AN25/M25)*100</f>
        <v>100.10752688172042</v>
      </c>
    </row>
    <row r="26" spans="1:44" ht="409.5" x14ac:dyDescent="0.25">
      <c r="A26" s="12">
        <v>23</v>
      </c>
      <c r="B26" s="12" t="s">
        <v>226</v>
      </c>
      <c r="C26" s="12" t="s">
        <v>227</v>
      </c>
      <c r="D26" s="13" t="s">
        <v>19</v>
      </c>
      <c r="E26" s="12" t="s">
        <v>228</v>
      </c>
      <c r="F26" s="12" t="s">
        <v>229</v>
      </c>
      <c r="G26" s="14">
        <v>2686348900</v>
      </c>
      <c r="H26" s="13" t="s">
        <v>230</v>
      </c>
      <c r="I26" s="12" t="s">
        <v>231</v>
      </c>
      <c r="J26" s="12" t="s">
        <v>232</v>
      </c>
      <c r="K26" s="12" t="s">
        <v>149</v>
      </c>
      <c r="L26" s="12" t="s">
        <v>26</v>
      </c>
      <c r="M26" s="15">
        <v>2</v>
      </c>
      <c r="N26" s="12"/>
      <c r="O26" s="12" t="s">
        <v>233</v>
      </c>
      <c r="P26" s="12" t="s">
        <v>233</v>
      </c>
      <c r="Q26" s="12" t="s">
        <v>234</v>
      </c>
      <c r="R26" s="17">
        <v>0</v>
      </c>
      <c r="S26" s="12"/>
      <c r="T26" s="17">
        <v>0</v>
      </c>
      <c r="U26" s="12"/>
      <c r="V26" s="15">
        <v>0</v>
      </c>
      <c r="W26" s="12"/>
      <c r="X26" s="17">
        <v>0</v>
      </c>
      <c r="Y26" s="12"/>
      <c r="Z26" s="15">
        <v>0</v>
      </c>
      <c r="AA26" s="12" t="s">
        <v>235</v>
      </c>
      <c r="AB26" s="15">
        <v>0</v>
      </c>
      <c r="AC26" s="12" t="s">
        <v>236</v>
      </c>
      <c r="AD26" s="15"/>
      <c r="AE26" s="12"/>
      <c r="AF26" s="17">
        <v>0</v>
      </c>
      <c r="AG26" s="12" t="s">
        <v>237</v>
      </c>
      <c r="AH26" s="17"/>
      <c r="AI26" s="12" t="s">
        <v>238</v>
      </c>
      <c r="AJ26" s="17"/>
      <c r="AK26" s="12" t="s">
        <v>239</v>
      </c>
      <c r="AL26" s="17"/>
      <c r="AM26" s="12" t="s">
        <v>239</v>
      </c>
      <c r="AN26" s="17">
        <v>2</v>
      </c>
      <c r="AO26" s="12" t="s">
        <v>240</v>
      </c>
      <c r="AP26" s="18">
        <v>2000000000</v>
      </c>
      <c r="AQ26" s="18">
        <v>1911484806.9000001</v>
      </c>
      <c r="AR26" s="12">
        <f>(+AN26/M26)*100</f>
        <v>100</v>
      </c>
    </row>
    <row r="27" spans="1:44" ht="105" x14ac:dyDescent="0.25">
      <c r="A27" s="12">
        <v>24</v>
      </c>
      <c r="B27" s="12" t="s">
        <v>226</v>
      </c>
      <c r="C27" s="12" t="s">
        <v>227</v>
      </c>
      <c r="D27" s="13" t="s">
        <v>19</v>
      </c>
      <c r="E27" s="12" t="s">
        <v>228</v>
      </c>
      <c r="F27" s="12" t="s">
        <v>229</v>
      </c>
      <c r="G27" s="14">
        <v>2686348900</v>
      </c>
      <c r="H27" s="13" t="s">
        <v>241</v>
      </c>
      <c r="I27" s="12" t="s">
        <v>242</v>
      </c>
      <c r="J27" s="12" t="s">
        <v>243</v>
      </c>
      <c r="K27" s="12" t="s">
        <v>149</v>
      </c>
      <c r="L27" s="12" t="s">
        <v>26</v>
      </c>
      <c r="M27" s="15">
        <v>2</v>
      </c>
      <c r="N27" s="12"/>
      <c r="O27" s="12" t="s">
        <v>233</v>
      </c>
      <c r="P27" s="12" t="s">
        <v>233</v>
      </c>
      <c r="Q27" s="12" t="s">
        <v>234</v>
      </c>
      <c r="R27" s="17">
        <v>0</v>
      </c>
      <c r="S27" s="12"/>
      <c r="T27" s="17">
        <v>0</v>
      </c>
      <c r="U27" s="12"/>
      <c r="V27" s="15">
        <v>0</v>
      </c>
      <c r="W27" s="12"/>
      <c r="X27" s="17">
        <v>0</v>
      </c>
      <c r="Y27" s="12"/>
      <c r="Z27" s="15">
        <v>0</v>
      </c>
      <c r="AA27" s="12" t="s">
        <v>235</v>
      </c>
      <c r="AB27" s="15">
        <v>0</v>
      </c>
      <c r="AC27" s="12" t="s">
        <v>236</v>
      </c>
      <c r="AD27" s="15"/>
      <c r="AE27" s="12"/>
      <c r="AF27" s="17">
        <v>0</v>
      </c>
      <c r="AG27" s="12" t="s">
        <v>244</v>
      </c>
      <c r="AH27" s="17"/>
      <c r="AI27" s="12" t="s">
        <v>245</v>
      </c>
      <c r="AJ27" s="17"/>
      <c r="AK27" s="12" t="s">
        <v>246</v>
      </c>
      <c r="AL27" s="17"/>
      <c r="AM27" s="12" t="s">
        <v>246</v>
      </c>
      <c r="AN27" s="17">
        <v>2</v>
      </c>
      <c r="AO27" s="12" t="s">
        <v>247</v>
      </c>
      <c r="AP27" s="18">
        <v>2686348900</v>
      </c>
      <c r="AQ27" s="18">
        <v>2417714010</v>
      </c>
      <c r="AR27" s="12">
        <f t="shared" si="2"/>
        <v>100</v>
      </c>
    </row>
    <row r="28" spans="1:44" ht="105" x14ac:dyDescent="0.25">
      <c r="A28" s="12">
        <v>25</v>
      </c>
      <c r="B28" s="12" t="s">
        <v>226</v>
      </c>
      <c r="C28" s="12" t="s">
        <v>227</v>
      </c>
      <c r="D28" s="13" t="s">
        <v>19</v>
      </c>
      <c r="E28" s="12" t="s">
        <v>228</v>
      </c>
      <c r="F28" s="12" t="s">
        <v>229</v>
      </c>
      <c r="G28" s="14">
        <v>21490791200</v>
      </c>
      <c r="H28" s="13" t="s">
        <v>248</v>
      </c>
      <c r="I28" s="12" t="s">
        <v>249</v>
      </c>
      <c r="J28" s="12" t="s">
        <v>250</v>
      </c>
      <c r="K28" s="12" t="s">
        <v>149</v>
      </c>
      <c r="L28" s="12" t="s">
        <v>26</v>
      </c>
      <c r="M28" s="15">
        <v>20</v>
      </c>
      <c r="N28" s="12"/>
      <c r="O28" s="12" t="s">
        <v>233</v>
      </c>
      <c r="P28" s="12" t="s">
        <v>233</v>
      </c>
      <c r="Q28" s="12" t="s">
        <v>234</v>
      </c>
      <c r="R28" s="17">
        <v>0</v>
      </c>
      <c r="S28" s="12"/>
      <c r="T28" s="17">
        <v>0</v>
      </c>
      <c r="U28" s="12"/>
      <c r="V28" s="15">
        <v>0</v>
      </c>
      <c r="W28" s="12"/>
      <c r="X28" s="17">
        <v>0</v>
      </c>
      <c r="Y28" s="12"/>
      <c r="Z28" s="15">
        <v>0</v>
      </c>
      <c r="AA28" s="12" t="s">
        <v>235</v>
      </c>
      <c r="AB28" s="15">
        <v>0</v>
      </c>
      <c r="AC28" s="12" t="s">
        <v>236</v>
      </c>
      <c r="AD28" s="15"/>
      <c r="AE28" s="12"/>
      <c r="AF28" s="17">
        <v>0</v>
      </c>
      <c r="AG28" s="12" t="s">
        <v>251</v>
      </c>
      <c r="AH28" s="17"/>
      <c r="AI28" s="12" t="s">
        <v>252</v>
      </c>
      <c r="AJ28" s="17"/>
      <c r="AK28" s="12" t="s">
        <v>253</v>
      </c>
      <c r="AL28" s="17">
        <v>20</v>
      </c>
      <c r="AM28" s="12" t="s">
        <v>254</v>
      </c>
      <c r="AN28" s="39">
        <v>56</v>
      </c>
      <c r="AO28" s="12" t="s">
        <v>255</v>
      </c>
      <c r="AP28" s="18">
        <v>21490791200</v>
      </c>
      <c r="AQ28" s="18">
        <v>19341712080</v>
      </c>
      <c r="AR28" s="12">
        <f t="shared" si="2"/>
        <v>280</v>
      </c>
    </row>
    <row r="29" spans="1:44" ht="120" x14ac:dyDescent="0.25">
      <c r="A29" s="12">
        <v>26</v>
      </c>
      <c r="B29" s="12" t="s">
        <v>226</v>
      </c>
      <c r="C29" s="12" t="s">
        <v>227</v>
      </c>
      <c r="D29" s="13" t="s">
        <v>19</v>
      </c>
      <c r="E29" s="12" t="s">
        <v>228</v>
      </c>
      <c r="F29" s="12" t="s">
        <v>229</v>
      </c>
      <c r="G29" s="14">
        <v>16118093400</v>
      </c>
      <c r="H29" s="13" t="s">
        <v>256</v>
      </c>
      <c r="I29" s="12" t="s">
        <v>257</v>
      </c>
      <c r="J29" s="12" t="s">
        <v>258</v>
      </c>
      <c r="K29" s="12" t="s">
        <v>149</v>
      </c>
      <c r="L29" s="12" t="s">
        <v>26</v>
      </c>
      <c r="M29" s="15">
        <v>6</v>
      </c>
      <c r="N29" s="12"/>
      <c r="O29" s="12" t="s">
        <v>233</v>
      </c>
      <c r="P29" s="12" t="s">
        <v>233</v>
      </c>
      <c r="Q29" s="12" t="s">
        <v>234</v>
      </c>
      <c r="R29" s="17">
        <v>0</v>
      </c>
      <c r="S29" s="12"/>
      <c r="T29" s="17">
        <v>0</v>
      </c>
      <c r="U29" s="12"/>
      <c r="V29" s="15">
        <v>0</v>
      </c>
      <c r="W29" s="12"/>
      <c r="X29" s="17">
        <v>0</v>
      </c>
      <c r="Y29" s="12"/>
      <c r="Z29" s="15">
        <v>0</v>
      </c>
      <c r="AA29" s="12" t="s">
        <v>235</v>
      </c>
      <c r="AB29" s="15">
        <v>0</v>
      </c>
      <c r="AC29" s="12" t="s">
        <v>236</v>
      </c>
      <c r="AD29" s="15"/>
      <c r="AE29" s="12"/>
      <c r="AF29" s="17">
        <v>2</v>
      </c>
      <c r="AG29" s="12" t="s">
        <v>259</v>
      </c>
      <c r="AH29" s="17">
        <v>4</v>
      </c>
      <c r="AI29" s="12" t="s">
        <v>260</v>
      </c>
      <c r="AJ29" s="17"/>
      <c r="AK29" s="12" t="s">
        <v>261</v>
      </c>
      <c r="AL29" s="17">
        <v>6</v>
      </c>
      <c r="AM29" s="12" t="s">
        <v>262</v>
      </c>
      <c r="AN29" s="17">
        <v>6</v>
      </c>
      <c r="AO29" s="12" t="s">
        <v>263</v>
      </c>
      <c r="AP29" s="18">
        <v>16118093400</v>
      </c>
      <c r="AQ29" s="18">
        <v>14506284060</v>
      </c>
      <c r="AR29" s="12">
        <f t="shared" si="2"/>
        <v>100</v>
      </c>
    </row>
    <row r="30" spans="1:44" ht="210" x14ac:dyDescent="0.25">
      <c r="A30" s="12">
        <v>27</v>
      </c>
      <c r="B30" s="12" t="s">
        <v>226</v>
      </c>
      <c r="C30" s="12" t="s">
        <v>264</v>
      </c>
      <c r="D30" s="13" t="s">
        <v>19</v>
      </c>
      <c r="E30" s="12" t="s">
        <v>20</v>
      </c>
      <c r="F30" s="12" t="s">
        <v>21</v>
      </c>
      <c r="G30" s="14">
        <v>0</v>
      </c>
      <c r="H30" s="13" t="s">
        <v>265</v>
      </c>
      <c r="I30" s="12" t="s">
        <v>266</v>
      </c>
      <c r="J30" s="12" t="s">
        <v>267</v>
      </c>
      <c r="K30" s="12" t="s">
        <v>25</v>
      </c>
      <c r="L30" s="12" t="s">
        <v>26</v>
      </c>
      <c r="M30" s="15">
        <v>90</v>
      </c>
      <c r="N30" s="12"/>
      <c r="O30" s="12"/>
      <c r="P30" s="12" t="s">
        <v>268</v>
      </c>
      <c r="Q30" s="19" t="s">
        <v>269</v>
      </c>
      <c r="R30" s="17">
        <v>77</v>
      </c>
      <c r="S30" s="12" t="s">
        <v>788</v>
      </c>
      <c r="T30" s="17">
        <v>95</v>
      </c>
      <c r="U30" s="12" t="s">
        <v>789</v>
      </c>
      <c r="V30" s="15">
        <v>105</v>
      </c>
      <c r="W30" s="12" t="s">
        <v>790</v>
      </c>
      <c r="X30" s="17">
        <v>93</v>
      </c>
      <c r="Y30" s="12" t="s">
        <v>791</v>
      </c>
      <c r="Z30" s="15">
        <v>103</v>
      </c>
      <c r="AA30" s="12" t="s">
        <v>792</v>
      </c>
      <c r="AB30" s="15">
        <v>99</v>
      </c>
      <c r="AC30" s="12" t="s">
        <v>793</v>
      </c>
      <c r="AD30" s="15">
        <v>105</v>
      </c>
      <c r="AE30" s="12" t="s">
        <v>794</v>
      </c>
      <c r="AF30" s="17">
        <v>103</v>
      </c>
      <c r="AG30" s="12" t="s">
        <v>795</v>
      </c>
      <c r="AH30" s="17">
        <v>94</v>
      </c>
      <c r="AI30" s="12" t="s">
        <v>796</v>
      </c>
      <c r="AJ30" s="17">
        <v>93</v>
      </c>
      <c r="AK30" s="12" t="s">
        <v>797</v>
      </c>
      <c r="AL30" s="17">
        <v>92</v>
      </c>
      <c r="AM30" s="12" t="s">
        <v>798</v>
      </c>
      <c r="AN30" s="17">
        <v>93</v>
      </c>
      <c r="AO30" s="12" t="s">
        <v>799</v>
      </c>
      <c r="AP30" s="18">
        <v>1704984998.3299999</v>
      </c>
      <c r="AQ30" s="18">
        <v>1549219165.3299999</v>
      </c>
      <c r="AR30" s="20">
        <f t="shared" si="2"/>
        <v>103.33333333333334</v>
      </c>
    </row>
    <row r="31" spans="1:44" s="21" customFormat="1" ht="59.25" customHeight="1" x14ac:dyDescent="0.25">
      <c r="A31" s="12">
        <v>28</v>
      </c>
      <c r="B31" s="12" t="s">
        <v>226</v>
      </c>
      <c r="C31" s="12" t="s">
        <v>264</v>
      </c>
      <c r="D31" s="13" t="s">
        <v>19</v>
      </c>
      <c r="E31" s="12" t="s">
        <v>20</v>
      </c>
      <c r="F31" s="12" t="s">
        <v>21</v>
      </c>
      <c r="G31" s="18">
        <v>0</v>
      </c>
      <c r="H31" s="12" t="s">
        <v>270</v>
      </c>
      <c r="I31" s="12" t="s">
        <v>271</v>
      </c>
      <c r="J31" s="12" t="s">
        <v>272</v>
      </c>
      <c r="K31" s="12" t="s">
        <v>25</v>
      </c>
      <c r="L31" s="12" t="s">
        <v>59</v>
      </c>
      <c r="M31" s="17">
        <v>80</v>
      </c>
      <c r="N31" s="12"/>
      <c r="O31" s="12"/>
      <c r="P31" s="12" t="s">
        <v>268</v>
      </c>
      <c r="Q31" s="12" t="s">
        <v>269</v>
      </c>
      <c r="R31" s="17"/>
      <c r="S31" s="12"/>
      <c r="T31" s="17"/>
      <c r="U31" s="12"/>
      <c r="V31" s="17"/>
      <c r="W31" s="12"/>
      <c r="X31" s="17"/>
      <c r="Y31" s="12"/>
      <c r="Z31" s="17"/>
      <c r="AA31" s="12"/>
      <c r="AB31" s="17"/>
      <c r="AC31" s="12"/>
      <c r="AD31" s="17"/>
      <c r="AE31" s="12"/>
      <c r="AF31" s="17"/>
      <c r="AG31" s="12"/>
      <c r="AH31" s="17"/>
      <c r="AI31" s="12"/>
      <c r="AJ31" s="17"/>
      <c r="AK31" s="12"/>
      <c r="AL31" s="17"/>
      <c r="AM31" s="12"/>
      <c r="AN31" s="17">
        <v>82.1</v>
      </c>
      <c r="AO31" s="12" t="s">
        <v>800</v>
      </c>
      <c r="AP31" s="18">
        <v>421240833</v>
      </c>
      <c r="AQ31" s="18">
        <v>382290833</v>
      </c>
      <c r="AR31" s="20">
        <f t="shared" si="2"/>
        <v>102.62499999999999</v>
      </c>
    </row>
    <row r="32" spans="1:44" ht="300" x14ac:dyDescent="0.25">
      <c r="A32" s="12">
        <v>30</v>
      </c>
      <c r="B32" s="12" t="s">
        <v>226</v>
      </c>
      <c r="C32" s="12" t="s">
        <v>273</v>
      </c>
      <c r="D32" s="12" t="s">
        <v>19</v>
      </c>
      <c r="E32" s="12" t="s">
        <v>20</v>
      </c>
      <c r="F32" s="12" t="s">
        <v>21</v>
      </c>
      <c r="G32" s="14">
        <v>939179956</v>
      </c>
      <c r="H32" s="13" t="s">
        <v>274</v>
      </c>
      <c r="I32" s="12" t="s">
        <v>275</v>
      </c>
      <c r="J32" s="12" t="s">
        <v>276</v>
      </c>
      <c r="K32" s="12" t="s">
        <v>25</v>
      </c>
      <c r="L32" s="12" t="s">
        <v>26</v>
      </c>
      <c r="M32" s="15">
        <v>90</v>
      </c>
      <c r="N32" s="12" t="s">
        <v>277</v>
      </c>
      <c r="O32" s="32" t="s">
        <v>278</v>
      </c>
      <c r="P32" s="12" t="s">
        <v>279</v>
      </c>
      <c r="Q32" s="12" t="s">
        <v>280</v>
      </c>
      <c r="R32" s="33">
        <v>18.5</v>
      </c>
      <c r="S32" s="12" t="s">
        <v>281</v>
      </c>
      <c r="T32" s="33">
        <v>33.9</v>
      </c>
      <c r="U32" s="12" t="s">
        <v>282</v>
      </c>
      <c r="V32" s="15">
        <v>59.1</v>
      </c>
      <c r="W32" s="12" t="s">
        <v>283</v>
      </c>
      <c r="X32" s="33">
        <v>75.599999999999994</v>
      </c>
      <c r="Y32" s="12" t="s">
        <v>284</v>
      </c>
      <c r="Z32" s="15">
        <v>83.5</v>
      </c>
      <c r="AA32" s="12" t="s">
        <v>285</v>
      </c>
      <c r="AB32" s="15">
        <v>83.52</v>
      </c>
      <c r="AC32" s="33" t="s">
        <v>286</v>
      </c>
      <c r="AD32" s="17">
        <v>75.400000000000006</v>
      </c>
      <c r="AE32" s="12" t="s">
        <v>287</v>
      </c>
      <c r="AF32" s="17">
        <v>76.2</v>
      </c>
      <c r="AG32" s="12" t="s">
        <v>288</v>
      </c>
      <c r="AH32" s="17">
        <v>71.900000000000006</v>
      </c>
      <c r="AI32" s="12" t="s">
        <v>289</v>
      </c>
      <c r="AJ32" s="17">
        <v>74</v>
      </c>
      <c r="AK32" s="12" t="s">
        <v>290</v>
      </c>
      <c r="AL32" s="40">
        <v>80.3</v>
      </c>
      <c r="AM32" s="12" t="s">
        <v>291</v>
      </c>
      <c r="AN32" s="40">
        <v>89.7</v>
      </c>
      <c r="AO32" s="12" t="s">
        <v>292</v>
      </c>
      <c r="AP32" s="18" t="s">
        <v>293</v>
      </c>
      <c r="AQ32" s="18" t="s">
        <v>294</v>
      </c>
      <c r="AR32" s="20">
        <f t="shared" si="2"/>
        <v>99.666666666666671</v>
      </c>
    </row>
    <row r="33" spans="1:44" ht="255" x14ac:dyDescent="0.25">
      <c r="A33" s="12">
        <v>31</v>
      </c>
      <c r="B33" s="12" t="s">
        <v>226</v>
      </c>
      <c r="C33" s="12" t="s">
        <v>273</v>
      </c>
      <c r="D33" s="12" t="s">
        <v>19</v>
      </c>
      <c r="E33" s="12" t="s">
        <v>20</v>
      </c>
      <c r="F33" s="12" t="s">
        <v>21</v>
      </c>
      <c r="G33" s="14">
        <v>626119971</v>
      </c>
      <c r="H33" s="13" t="s">
        <v>295</v>
      </c>
      <c r="I33" s="12" t="s">
        <v>296</v>
      </c>
      <c r="J33" s="12" t="s">
        <v>297</v>
      </c>
      <c r="K33" s="12" t="s">
        <v>25</v>
      </c>
      <c r="L33" s="12" t="s">
        <v>26</v>
      </c>
      <c r="M33" s="15">
        <v>75</v>
      </c>
      <c r="N33" s="12" t="s">
        <v>298</v>
      </c>
      <c r="O33" s="32" t="s">
        <v>278</v>
      </c>
      <c r="P33" s="12" t="s">
        <v>279</v>
      </c>
      <c r="Q33" s="12" t="s">
        <v>280</v>
      </c>
      <c r="R33" s="33">
        <v>9.4</v>
      </c>
      <c r="S33" s="12" t="s">
        <v>299</v>
      </c>
      <c r="T33" s="33">
        <v>16.2</v>
      </c>
      <c r="U33" s="12" t="s">
        <v>300</v>
      </c>
      <c r="V33" s="15">
        <v>36.1</v>
      </c>
      <c r="W33" s="12" t="s">
        <v>301</v>
      </c>
      <c r="X33" s="33">
        <v>48.9</v>
      </c>
      <c r="Y33" s="12" t="s">
        <v>302</v>
      </c>
      <c r="Z33" s="15">
        <v>60.3</v>
      </c>
      <c r="AA33" s="12" t="s">
        <v>303</v>
      </c>
      <c r="AB33" s="15">
        <v>63.79</v>
      </c>
      <c r="AC33" s="33" t="s">
        <v>304</v>
      </c>
      <c r="AD33" s="17">
        <v>67.900000000000006</v>
      </c>
      <c r="AE33" s="12" t="s">
        <v>305</v>
      </c>
      <c r="AF33" s="17">
        <v>62.2</v>
      </c>
      <c r="AG33" s="12" t="s">
        <v>306</v>
      </c>
      <c r="AH33" s="17">
        <v>67.7</v>
      </c>
      <c r="AI33" s="12" t="s">
        <v>307</v>
      </c>
      <c r="AJ33" s="17">
        <v>72.2</v>
      </c>
      <c r="AK33" s="12" t="s">
        <v>308</v>
      </c>
      <c r="AL33" s="40">
        <v>70.599999999999994</v>
      </c>
      <c r="AM33" s="12" t="s">
        <v>309</v>
      </c>
      <c r="AN33" s="40">
        <v>78.7</v>
      </c>
      <c r="AO33" s="12" t="s">
        <v>310</v>
      </c>
      <c r="AP33" s="18" t="s">
        <v>311</v>
      </c>
      <c r="AQ33" s="18" t="s">
        <v>312</v>
      </c>
      <c r="AR33" s="20">
        <f t="shared" si="2"/>
        <v>104.93333333333335</v>
      </c>
    </row>
    <row r="34" spans="1:44" s="21" customFormat="1" ht="300" x14ac:dyDescent="0.25">
      <c r="A34" s="12">
        <v>32</v>
      </c>
      <c r="B34" s="12" t="s">
        <v>226</v>
      </c>
      <c r="C34" s="12" t="s">
        <v>273</v>
      </c>
      <c r="D34" s="12" t="s">
        <v>19</v>
      </c>
      <c r="E34" s="12" t="s">
        <v>20</v>
      </c>
      <c r="F34" s="12" t="s">
        <v>21</v>
      </c>
      <c r="G34" s="18">
        <v>470577737</v>
      </c>
      <c r="H34" s="12" t="s">
        <v>313</v>
      </c>
      <c r="I34" s="12" t="s">
        <v>314</v>
      </c>
      <c r="J34" s="12" t="s">
        <v>315</v>
      </c>
      <c r="K34" s="12" t="s">
        <v>25</v>
      </c>
      <c r="L34" s="12" t="s">
        <v>59</v>
      </c>
      <c r="M34" s="17">
        <v>100</v>
      </c>
      <c r="N34" s="12" t="s">
        <v>316</v>
      </c>
      <c r="O34" s="32" t="s">
        <v>278</v>
      </c>
      <c r="P34" s="12" t="s">
        <v>279</v>
      </c>
      <c r="Q34" s="12" t="s">
        <v>280</v>
      </c>
      <c r="R34" s="17"/>
      <c r="S34" s="12"/>
      <c r="T34" s="17"/>
      <c r="U34" s="12"/>
      <c r="V34" s="33">
        <v>14.29</v>
      </c>
      <c r="W34" s="12" t="s">
        <v>317</v>
      </c>
      <c r="X34" s="33">
        <v>14.29</v>
      </c>
      <c r="Y34" s="12" t="s">
        <v>317</v>
      </c>
      <c r="Z34" s="33">
        <v>14.29</v>
      </c>
      <c r="AA34" s="12" t="s">
        <v>317</v>
      </c>
      <c r="AB34" s="33">
        <v>33.5</v>
      </c>
      <c r="AC34" s="33" t="s">
        <v>318</v>
      </c>
      <c r="AD34" s="17">
        <v>33.5</v>
      </c>
      <c r="AE34" s="12" t="s">
        <v>318</v>
      </c>
      <c r="AF34" s="17">
        <v>33.5</v>
      </c>
      <c r="AG34" s="12" t="s">
        <v>318</v>
      </c>
      <c r="AH34" s="17">
        <v>33</v>
      </c>
      <c r="AI34" s="12" t="s">
        <v>319</v>
      </c>
      <c r="AJ34" s="17"/>
      <c r="AK34" s="12"/>
      <c r="AL34" s="42" t="s">
        <v>320</v>
      </c>
      <c r="AM34" s="12"/>
      <c r="AN34" s="42">
        <v>78.33</v>
      </c>
      <c r="AO34" s="12" t="s">
        <v>321</v>
      </c>
      <c r="AP34" s="18">
        <v>422334168</v>
      </c>
      <c r="AQ34" s="18">
        <v>383384168</v>
      </c>
      <c r="AR34" s="20">
        <f t="shared" si="2"/>
        <v>78.33</v>
      </c>
    </row>
    <row r="35" spans="1:44" s="21" customFormat="1" ht="105" x14ac:dyDescent="0.25">
      <c r="A35" s="12">
        <v>33</v>
      </c>
      <c r="B35" s="12" t="s">
        <v>226</v>
      </c>
      <c r="C35" s="12" t="s">
        <v>227</v>
      </c>
      <c r="D35" s="13" t="s">
        <v>19</v>
      </c>
      <c r="E35" s="12" t="s">
        <v>20</v>
      </c>
      <c r="F35" s="12" t="s">
        <v>21</v>
      </c>
      <c r="G35" s="18">
        <v>0</v>
      </c>
      <c r="H35" s="12" t="s">
        <v>322</v>
      </c>
      <c r="I35" s="12" t="s">
        <v>323</v>
      </c>
      <c r="J35" s="12" t="s">
        <v>324</v>
      </c>
      <c r="K35" s="12" t="s">
        <v>25</v>
      </c>
      <c r="L35" s="12" t="s">
        <v>59</v>
      </c>
      <c r="M35" s="17">
        <v>90</v>
      </c>
      <c r="N35" s="12"/>
      <c r="O35" s="12" t="s">
        <v>233</v>
      </c>
      <c r="P35" s="12" t="s">
        <v>325</v>
      </c>
      <c r="Q35" s="12" t="s">
        <v>326</v>
      </c>
      <c r="R35" s="17">
        <v>100</v>
      </c>
      <c r="S35" s="12" t="s">
        <v>327</v>
      </c>
      <c r="T35" s="17">
        <v>100</v>
      </c>
      <c r="U35" s="12" t="s">
        <v>327</v>
      </c>
      <c r="V35" s="17">
        <v>100</v>
      </c>
      <c r="W35" s="12" t="s">
        <v>327</v>
      </c>
      <c r="X35" s="17">
        <v>100</v>
      </c>
      <c r="Y35" s="12" t="s">
        <v>327</v>
      </c>
      <c r="Z35" s="17">
        <v>100</v>
      </c>
      <c r="AA35" s="12" t="s">
        <v>327</v>
      </c>
      <c r="AB35" s="17">
        <v>90</v>
      </c>
      <c r="AC35" s="12" t="s">
        <v>327</v>
      </c>
      <c r="AD35" s="17">
        <v>80</v>
      </c>
      <c r="AE35" s="12" t="s">
        <v>328</v>
      </c>
      <c r="AF35" s="17"/>
      <c r="AG35" s="12"/>
      <c r="AH35" s="17"/>
      <c r="AI35" s="12" t="s">
        <v>329</v>
      </c>
      <c r="AJ35" s="17"/>
      <c r="AK35" s="12"/>
      <c r="AL35" s="17"/>
      <c r="AM35" s="12"/>
      <c r="AN35" s="17">
        <f>+(R35+T35+V35+X35+Z35+AB35+AD35)/7</f>
        <v>95.714285714285708</v>
      </c>
      <c r="AO35" s="12" t="s">
        <v>330</v>
      </c>
      <c r="AP35" s="18"/>
      <c r="AQ35" s="18"/>
      <c r="AR35" s="20">
        <f>(+AN35/M35)*100</f>
        <v>106.34920634920636</v>
      </c>
    </row>
    <row r="36" spans="1:44" ht="230.25" customHeight="1" x14ac:dyDescent="0.25">
      <c r="A36" s="12">
        <v>34</v>
      </c>
      <c r="B36" s="12" t="s">
        <v>226</v>
      </c>
      <c r="C36" s="12" t="s">
        <v>227</v>
      </c>
      <c r="D36" s="13" t="s">
        <v>19</v>
      </c>
      <c r="E36" s="12" t="s">
        <v>20</v>
      </c>
      <c r="F36" s="12" t="s">
        <v>21</v>
      </c>
      <c r="G36" s="14">
        <v>0</v>
      </c>
      <c r="H36" s="13" t="s">
        <v>331</v>
      </c>
      <c r="I36" s="12" t="s">
        <v>332</v>
      </c>
      <c r="J36" s="12" t="s">
        <v>333</v>
      </c>
      <c r="K36" s="12" t="s">
        <v>149</v>
      </c>
      <c r="L36" s="12" t="s">
        <v>334</v>
      </c>
      <c r="M36" s="15">
        <v>6</v>
      </c>
      <c r="N36" s="12" t="s">
        <v>335</v>
      </c>
      <c r="O36" s="12" t="s">
        <v>233</v>
      </c>
      <c r="P36" s="12" t="s">
        <v>336</v>
      </c>
      <c r="Q36" s="12" t="s">
        <v>337</v>
      </c>
      <c r="R36" s="17">
        <v>0</v>
      </c>
      <c r="S36" s="12" t="s">
        <v>338</v>
      </c>
      <c r="T36" s="17">
        <v>3</v>
      </c>
      <c r="U36" s="12" t="s">
        <v>339</v>
      </c>
      <c r="V36" s="15">
        <v>3</v>
      </c>
      <c r="W36" s="12" t="s">
        <v>340</v>
      </c>
      <c r="X36" s="17">
        <v>3</v>
      </c>
      <c r="Y36" s="12" t="s">
        <v>341</v>
      </c>
      <c r="Z36" s="15">
        <v>1</v>
      </c>
      <c r="AA36" s="12" t="s">
        <v>342</v>
      </c>
      <c r="AB36" s="15">
        <v>1</v>
      </c>
      <c r="AC36" s="12" t="s">
        <v>343</v>
      </c>
      <c r="AD36" s="15" t="s">
        <v>344</v>
      </c>
      <c r="AE36" s="12" t="s">
        <v>345</v>
      </c>
      <c r="AF36" s="17"/>
      <c r="AG36" s="12" t="s">
        <v>346</v>
      </c>
      <c r="AH36" s="17">
        <v>100</v>
      </c>
      <c r="AI36" s="12" t="s">
        <v>347</v>
      </c>
      <c r="AJ36" s="17"/>
      <c r="AK36" s="12"/>
      <c r="AL36" s="17"/>
      <c r="AM36" s="12"/>
      <c r="AN36" s="17">
        <v>2</v>
      </c>
      <c r="AO36" s="12" t="s">
        <v>348</v>
      </c>
      <c r="AP36" s="18" t="s">
        <v>817</v>
      </c>
      <c r="AQ36" s="18" t="s">
        <v>817</v>
      </c>
      <c r="AR36" s="20">
        <f t="shared" si="2"/>
        <v>33.333333333333329</v>
      </c>
    </row>
    <row r="37" spans="1:44" ht="225" x14ac:dyDescent="0.25">
      <c r="A37" s="12">
        <v>35</v>
      </c>
      <c r="B37" s="12" t="s">
        <v>349</v>
      </c>
      <c r="C37" s="12" t="s">
        <v>350</v>
      </c>
      <c r="D37" s="13" t="s">
        <v>19</v>
      </c>
      <c r="E37" s="12" t="s">
        <v>228</v>
      </c>
      <c r="F37" s="12" t="s">
        <v>351</v>
      </c>
      <c r="G37" s="14">
        <v>74507055742</v>
      </c>
      <c r="H37" s="13" t="s">
        <v>813</v>
      </c>
      <c r="I37" s="22" t="s">
        <v>352</v>
      </c>
      <c r="J37" s="12" t="s">
        <v>353</v>
      </c>
      <c r="K37" s="12" t="s">
        <v>149</v>
      </c>
      <c r="L37" s="12" t="s">
        <v>26</v>
      </c>
      <c r="M37" s="15">
        <v>4</v>
      </c>
      <c r="N37" s="12" t="s">
        <v>354</v>
      </c>
      <c r="O37" s="12" t="s">
        <v>355</v>
      </c>
      <c r="P37" s="12" t="s">
        <v>356</v>
      </c>
      <c r="Q37" s="12" t="s">
        <v>357</v>
      </c>
      <c r="R37" s="17">
        <v>0</v>
      </c>
      <c r="S37" s="12" t="s">
        <v>358</v>
      </c>
      <c r="T37" s="17">
        <v>0</v>
      </c>
      <c r="U37" s="12" t="s">
        <v>359</v>
      </c>
      <c r="V37" s="15">
        <v>0</v>
      </c>
      <c r="W37" s="12" t="s">
        <v>360</v>
      </c>
      <c r="X37" s="17">
        <v>0</v>
      </c>
      <c r="Y37" s="12" t="s">
        <v>361</v>
      </c>
      <c r="Z37" s="15">
        <v>0</v>
      </c>
      <c r="AA37" s="12" t="s">
        <v>362</v>
      </c>
      <c r="AB37" s="15">
        <v>0</v>
      </c>
      <c r="AC37" s="12" t="s">
        <v>363</v>
      </c>
      <c r="AD37" s="15">
        <v>0</v>
      </c>
      <c r="AE37" s="12" t="s">
        <v>364</v>
      </c>
      <c r="AF37" s="17">
        <v>0</v>
      </c>
      <c r="AG37" s="12" t="s">
        <v>363</v>
      </c>
      <c r="AH37" s="17">
        <v>0</v>
      </c>
      <c r="AI37" s="12" t="s">
        <v>365</v>
      </c>
      <c r="AJ37" s="42">
        <v>0</v>
      </c>
      <c r="AK37" s="40" t="s">
        <v>366</v>
      </c>
      <c r="AL37" s="42">
        <v>0</v>
      </c>
      <c r="AM37" s="40" t="s">
        <v>367</v>
      </c>
      <c r="AN37" s="42">
        <v>3</v>
      </c>
      <c r="AO37" s="40" t="s">
        <v>832</v>
      </c>
      <c r="AP37" s="18">
        <v>73875948912.050003</v>
      </c>
      <c r="AQ37" s="18">
        <v>73739720708.589996</v>
      </c>
      <c r="AR37" s="12">
        <f t="shared" si="2"/>
        <v>75</v>
      </c>
    </row>
    <row r="38" spans="1:44" ht="120" x14ac:dyDescent="0.25">
      <c r="A38" s="12">
        <v>36</v>
      </c>
      <c r="B38" s="12" t="s">
        <v>349</v>
      </c>
      <c r="C38" s="12" t="s">
        <v>368</v>
      </c>
      <c r="D38" s="13" t="s">
        <v>19</v>
      </c>
      <c r="E38" s="12" t="s">
        <v>228</v>
      </c>
      <c r="F38" s="12" t="s">
        <v>351</v>
      </c>
      <c r="G38" s="14">
        <v>37657532365</v>
      </c>
      <c r="H38" s="13" t="s">
        <v>369</v>
      </c>
      <c r="I38" s="22" t="s">
        <v>370</v>
      </c>
      <c r="J38" s="12" t="s">
        <v>371</v>
      </c>
      <c r="K38" s="12" t="s">
        <v>149</v>
      </c>
      <c r="L38" s="12" t="s">
        <v>26</v>
      </c>
      <c r="M38" s="15">
        <v>2</v>
      </c>
      <c r="N38" s="12" t="s">
        <v>354</v>
      </c>
      <c r="O38" s="12" t="s">
        <v>355</v>
      </c>
      <c r="P38" s="12" t="s">
        <v>356</v>
      </c>
      <c r="Q38" s="12" t="s">
        <v>357</v>
      </c>
      <c r="R38" s="17">
        <v>0</v>
      </c>
      <c r="S38" s="12" t="s">
        <v>372</v>
      </c>
      <c r="T38" s="17">
        <v>0</v>
      </c>
      <c r="U38" s="12" t="s">
        <v>372</v>
      </c>
      <c r="V38" s="15">
        <v>0</v>
      </c>
      <c r="W38" s="12" t="s">
        <v>373</v>
      </c>
      <c r="X38" s="17">
        <v>0</v>
      </c>
      <c r="Y38" s="12" t="s">
        <v>372</v>
      </c>
      <c r="Z38" s="15">
        <v>0</v>
      </c>
      <c r="AA38" s="12" t="s">
        <v>374</v>
      </c>
      <c r="AB38" s="15">
        <v>0</v>
      </c>
      <c r="AC38" s="12" t="s">
        <v>363</v>
      </c>
      <c r="AD38" s="15">
        <v>0</v>
      </c>
      <c r="AE38" s="12" t="s">
        <v>363</v>
      </c>
      <c r="AF38" s="17">
        <v>0</v>
      </c>
      <c r="AG38" s="12" t="s">
        <v>375</v>
      </c>
      <c r="AH38" s="17">
        <v>0</v>
      </c>
      <c r="AI38" s="12" t="s">
        <v>376</v>
      </c>
      <c r="AJ38" s="42">
        <v>0</v>
      </c>
      <c r="AK38" s="40" t="s">
        <v>377</v>
      </c>
      <c r="AL38" s="42">
        <v>0</v>
      </c>
      <c r="AM38" s="40" t="s">
        <v>378</v>
      </c>
      <c r="AN38" s="42">
        <v>0</v>
      </c>
      <c r="AO38" s="40" t="s">
        <v>814</v>
      </c>
      <c r="AP38" s="18">
        <v>37654688192</v>
      </c>
      <c r="AQ38" s="18">
        <v>37654688192</v>
      </c>
      <c r="AR38" s="12">
        <f t="shared" si="2"/>
        <v>0</v>
      </c>
    </row>
    <row r="39" spans="1:44" ht="225" x14ac:dyDescent="0.25">
      <c r="A39" s="12">
        <v>37</v>
      </c>
      <c r="B39" s="12" t="s">
        <v>349</v>
      </c>
      <c r="C39" s="12" t="s">
        <v>368</v>
      </c>
      <c r="D39" s="13" t="s">
        <v>19</v>
      </c>
      <c r="E39" s="12" t="s">
        <v>228</v>
      </c>
      <c r="F39" s="12" t="s">
        <v>351</v>
      </c>
      <c r="G39" s="41">
        <v>14193921490</v>
      </c>
      <c r="H39" s="13" t="s">
        <v>379</v>
      </c>
      <c r="I39" s="22" t="s">
        <v>380</v>
      </c>
      <c r="J39" s="12" t="s">
        <v>371</v>
      </c>
      <c r="K39" s="12" t="s">
        <v>149</v>
      </c>
      <c r="L39" s="12" t="s">
        <v>26</v>
      </c>
      <c r="M39" s="43">
        <v>3</v>
      </c>
      <c r="N39" s="12" t="s">
        <v>354</v>
      </c>
      <c r="O39" s="12" t="s">
        <v>355</v>
      </c>
      <c r="P39" s="12" t="s">
        <v>356</v>
      </c>
      <c r="Q39" s="12" t="s">
        <v>357</v>
      </c>
      <c r="R39" s="17">
        <v>0</v>
      </c>
      <c r="S39" s="12" t="s">
        <v>372</v>
      </c>
      <c r="T39" s="17">
        <v>0</v>
      </c>
      <c r="U39" s="12" t="s">
        <v>372</v>
      </c>
      <c r="V39" s="15">
        <v>0</v>
      </c>
      <c r="W39" s="12" t="s">
        <v>372</v>
      </c>
      <c r="X39" s="17">
        <v>0</v>
      </c>
      <c r="Y39" s="12" t="s">
        <v>372</v>
      </c>
      <c r="Z39" s="15">
        <v>0</v>
      </c>
      <c r="AA39" s="12" t="s">
        <v>372</v>
      </c>
      <c r="AB39" s="15">
        <v>0</v>
      </c>
      <c r="AC39" s="12" t="s">
        <v>363</v>
      </c>
      <c r="AD39" s="15">
        <v>0</v>
      </c>
      <c r="AE39" s="12" t="s">
        <v>363</v>
      </c>
      <c r="AF39" s="17">
        <v>0</v>
      </c>
      <c r="AG39" s="12" t="s">
        <v>363</v>
      </c>
      <c r="AH39" s="17">
        <v>0</v>
      </c>
      <c r="AI39" s="12" t="s">
        <v>381</v>
      </c>
      <c r="AJ39" s="42">
        <v>0</v>
      </c>
      <c r="AK39" s="40" t="s">
        <v>382</v>
      </c>
      <c r="AL39" s="42">
        <v>0</v>
      </c>
      <c r="AM39" s="40" t="s">
        <v>383</v>
      </c>
      <c r="AN39" s="44">
        <v>1</v>
      </c>
      <c r="AO39" s="40" t="s">
        <v>815</v>
      </c>
      <c r="AP39" s="18">
        <v>14098061479</v>
      </c>
      <c r="AQ39" s="18">
        <v>1316646213</v>
      </c>
      <c r="AR39" s="20">
        <f>(+AN39/M39)*100</f>
        <v>33.333333333333329</v>
      </c>
    </row>
    <row r="40" spans="1:44" ht="270" x14ac:dyDescent="0.25">
      <c r="A40" s="12">
        <v>38</v>
      </c>
      <c r="B40" s="12" t="s">
        <v>349</v>
      </c>
      <c r="C40" s="12" t="s">
        <v>368</v>
      </c>
      <c r="D40" s="13" t="s">
        <v>19</v>
      </c>
      <c r="E40" s="12" t="s">
        <v>228</v>
      </c>
      <c r="F40" s="12" t="s">
        <v>384</v>
      </c>
      <c r="G40" s="14">
        <v>85512791872</v>
      </c>
      <c r="H40" s="13" t="s">
        <v>230</v>
      </c>
      <c r="I40" s="12" t="s">
        <v>385</v>
      </c>
      <c r="J40" s="12" t="s">
        <v>386</v>
      </c>
      <c r="K40" s="12" t="s">
        <v>149</v>
      </c>
      <c r="L40" s="12" t="s">
        <v>26</v>
      </c>
      <c r="M40" s="15">
        <v>11</v>
      </c>
      <c r="N40" s="12" t="s">
        <v>354</v>
      </c>
      <c r="O40" s="12" t="s">
        <v>355</v>
      </c>
      <c r="P40" s="12" t="s">
        <v>356</v>
      </c>
      <c r="Q40" s="12" t="s">
        <v>357</v>
      </c>
      <c r="R40" s="17">
        <v>0</v>
      </c>
      <c r="S40" s="12" t="s">
        <v>372</v>
      </c>
      <c r="T40" s="17">
        <v>0</v>
      </c>
      <c r="U40" s="12" t="s">
        <v>372</v>
      </c>
      <c r="V40" s="15">
        <v>0</v>
      </c>
      <c r="W40" s="12" t="s">
        <v>387</v>
      </c>
      <c r="X40" s="17">
        <v>0</v>
      </c>
      <c r="Y40" s="12" t="s">
        <v>388</v>
      </c>
      <c r="Z40" s="15">
        <v>0</v>
      </c>
      <c r="AA40" s="12" t="s">
        <v>389</v>
      </c>
      <c r="AB40" s="15">
        <v>0</v>
      </c>
      <c r="AC40" s="12" t="s">
        <v>390</v>
      </c>
      <c r="AD40" s="15">
        <v>0</v>
      </c>
      <c r="AE40" s="12" t="s">
        <v>391</v>
      </c>
      <c r="AF40" s="17">
        <v>0</v>
      </c>
      <c r="AG40" s="12" t="s">
        <v>392</v>
      </c>
      <c r="AH40" s="17">
        <v>0</v>
      </c>
      <c r="AI40" s="12" t="s">
        <v>393</v>
      </c>
      <c r="AJ40" s="42">
        <v>0</v>
      </c>
      <c r="AK40" s="40" t="s">
        <v>394</v>
      </c>
      <c r="AL40" s="42">
        <v>0</v>
      </c>
      <c r="AM40" s="40" t="s">
        <v>395</v>
      </c>
      <c r="AN40" s="15">
        <v>9</v>
      </c>
      <c r="AO40" s="40" t="s">
        <v>396</v>
      </c>
      <c r="AP40" s="18">
        <v>85210544683</v>
      </c>
      <c r="AQ40" s="18">
        <v>38948597342</v>
      </c>
      <c r="AR40" s="20">
        <f>+(AN40/M40)*100</f>
        <v>81.818181818181827</v>
      </c>
    </row>
    <row r="41" spans="1:44" ht="360" x14ac:dyDescent="0.25">
      <c r="A41" s="12">
        <v>39</v>
      </c>
      <c r="B41" s="12" t="s">
        <v>349</v>
      </c>
      <c r="C41" s="12" t="s">
        <v>368</v>
      </c>
      <c r="D41" s="13" t="s">
        <v>19</v>
      </c>
      <c r="E41" s="12" t="s">
        <v>228</v>
      </c>
      <c r="F41" s="12" t="s">
        <v>384</v>
      </c>
      <c r="G41" s="14">
        <v>104621552452</v>
      </c>
      <c r="H41" s="13" t="s">
        <v>397</v>
      </c>
      <c r="I41" s="12" t="s">
        <v>398</v>
      </c>
      <c r="J41" s="12" t="s">
        <v>399</v>
      </c>
      <c r="K41" s="12" t="s">
        <v>149</v>
      </c>
      <c r="L41" s="12" t="s">
        <v>26</v>
      </c>
      <c r="M41" s="15">
        <v>8</v>
      </c>
      <c r="N41" s="12" t="s">
        <v>354</v>
      </c>
      <c r="O41" s="12" t="s">
        <v>355</v>
      </c>
      <c r="P41" s="12" t="s">
        <v>356</v>
      </c>
      <c r="Q41" s="12" t="s">
        <v>357</v>
      </c>
      <c r="R41" s="17">
        <v>0</v>
      </c>
      <c r="S41" s="12" t="s">
        <v>833</v>
      </c>
      <c r="T41" s="17">
        <v>0</v>
      </c>
      <c r="U41" s="12" t="s">
        <v>400</v>
      </c>
      <c r="V41" s="15">
        <v>0</v>
      </c>
      <c r="W41" s="12" t="s">
        <v>401</v>
      </c>
      <c r="X41" s="17">
        <v>0</v>
      </c>
      <c r="Y41" s="12" t="s">
        <v>402</v>
      </c>
      <c r="Z41" s="15">
        <v>0</v>
      </c>
      <c r="AA41" s="12" t="s">
        <v>403</v>
      </c>
      <c r="AB41" s="15"/>
      <c r="AC41" s="12" t="s">
        <v>404</v>
      </c>
      <c r="AD41" s="15">
        <v>0</v>
      </c>
      <c r="AE41" s="12" t="s">
        <v>405</v>
      </c>
      <c r="AF41" s="17">
        <v>0</v>
      </c>
      <c r="AG41" s="12" t="s">
        <v>406</v>
      </c>
      <c r="AH41" s="17">
        <v>0</v>
      </c>
      <c r="AI41" s="12" t="s">
        <v>407</v>
      </c>
      <c r="AJ41" s="42">
        <v>0</v>
      </c>
      <c r="AK41" s="40" t="s">
        <v>408</v>
      </c>
      <c r="AL41" s="42">
        <v>0</v>
      </c>
      <c r="AM41" s="40" t="s">
        <v>409</v>
      </c>
      <c r="AN41" s="15">
        <v>6</v>
      </c>
      <c r="AO41" s="40" t="s">
        <v>410</v>
      </c>
      <c r="AP41" s="18">
        <v>104287796635.02</v>
      </c>
      <c r="AQ41" s="18">
        <v>61305598083.199997</v>
      </c>
      <c r="AR41" s="20">
        <f>+(AN41/M41)*100</f>
        <v>75</v>
      </c>
    </row>
    <row r="42" spans="1:44" ht="57.75" customHeight="1" x14ac:dyDescent="0.25">
      <c r="A42" s="32">
        <v>40</v>
      </c>
      <c r="B42" s="12" t="s">
        <v>411</v>
      </c>
      <c r="C42" s="12" t="s">
        <v>412</v>
      </c>
      <c r="D42" s="13" t="s">
        <v>19</v>
      </c>
      <c r="E42" s="12" t="s">
        <v>228</v>
      </c>
      <c r="F42" s="12" t="s">
        <v>413</v>
      </c>
      <c r="G42" s="14">
        <v>4301500000</v>
      </c>
      <c r="H42" s="13" t="s">
        <v>230</v>
      </c>
      <c r="I42" s="12" t="s">
        <v>232</v>
      </c>
      <c r="J42" s="12" t="s">
        <v>371</v>
      </c>
      <c r="K42" s="12" t="s">
        <v>149</v>
      </c>
      <c r="L42" s="12" t="s">
        <v>26</v>
      </c>
      <c r="M42" s="15">
        <v>2</v>
      </c>
      <c r="N42" s="12" t="s">
        <v>414</v>
      </c>
      <c r="O42" s="12" t="s">
        <v>415</v>
      </c>
      <c r="P42" s="12" t="s">
        <v>415</v>
      </c>
      <c r="Q42" s="12" t="s">
        <v>416</v>
      </c>
      <c r="R42" s="17">
        <v>0</v>
      </c>
      <c r="S42" s="12" t="s">
        <v>417</v>
      </c>
      <c r="T42" s="17">
        <v>0</v>
      </c>
      <c r="U42" s="12" t="s">
        <v>417</v>
      </c>
      <c r="V42" s="15">
        <v>0</v>
      </c>
      <c r="W42" s="12" t="s">
        <v>417</v>
      </c>
      <c r="X42" s="17">
        <v>0</v>
      </c>
      <c r="Y42" s="12" t="s">
        <v>417</v>
      </c>
      <c r="Z42" s="15">
        <v>0</v>
      </c>
      <c r="AA42" s="12" t="s">
        <v>417</v>
      </c>
      <c r="AB42" s="15"/>
      <c r="AC42" s="12"/>
      <c r="AD42" s="15"/>
      <c r="AE42" s="12"/>
      <c r="AF42" s="17">
        <v>0</v>
      </c>
      <c r="AG42" s="12" t="s">
        <v>417</v>
      </c>
      <c r="AH42" s="17">
        <v>1</v>
      </c>
      <c r="AI42" s="12" t="s">
        <v>418</v>
      </c>
      <c r="AJ42" s="17"/>
      <c r="AK42" s="12"/>
      <c r="AL42" s="17">
        <v>1</v>
      </c>
      <c r="AM42" s="12" t="s">
        <v>419</v>
      </c>
      <c r="AN42" s="17">
        <v>2</v>
      </c>
      <c r="AO42" s="12" t="str">
        <f>+AM42</f>
        <v>Suscripción a la herramienta de investigación sobre el mercado de Petróleo y Gas, Energías Renovables y Eólico Offshore</v>
      </c>
      <c r="AP42" s="18">
        <v>3687751762</v>
      </c>
      <c r="AQ42" s="18">
        <v>3561002344</v>
      </c>
      <c r="AR42" s="20">
        <f t="shared" ref="AR42:AR43" si="3">(+AN42/M42)*100</f>
        <v>100</v>
      </c>
    </row>
    <row r="43" spans="1:44" ht="243" customHeight="1" x14ac:dyDescent="0.25">
      <c r="A43" s="32">
        <v>41</v>
      </c>
      <c r="B43" s="12" t="s">
        <v>411</v>
      </c>
      <c r="C43" s="12" t="s">
        <v>412</v>
      </c>
      <c r="D43" s="13" t="s">
        <v>19</v>
      </c>
      <c r="E43" s="12" t="s">
        <v>228</v>
      </c>
      <c r="F43" s="12" t="s">
        <v>413</v>
      </c>
      <c r="G43" s="14">
        <v>6282402835</v>
      </c>
      <c r="H43" s="13" t="s">
        <v>420</v>
      </c>
      <c r="I43" s="12" t="s">
        <v>421</v>
      </c>
      <c r="J43" s="12" t="s">
        <v>422</v>
      </c>
      <c r="K43" s="12" t="s">
        <v>149</v>
      </c>
      <c r="L43" s="12" t="s">
        <v>26</v>
      </c>
      <c r="M43" s="15">
        <v>12</v>
      </c>
      <c r="N43" s="12" t="s">
        <v>414</v>
      </c>
      <c r="O43" s="12" t="s">
        <v>415</v>
      </c>
      <c r="P43" s="12" t="s">
        <v>415</v>
      </c>
      <c r="Q43" s="12" t="s">
        <v>416</v>
      </c>
      <c r="R43" s="17">
        <v>0</v>
      </c>
      <c r="S43" s="12" t="s">
        <v>423</v>
      </c>
      <c r="T43" s="17">
        <v>0</v>
      </c>
      <c r="U43" s="12" t="s">
        <v>423</v>
      </c>
      <c r="V43" s="15">
        <v>2</v>
      </c>
      <c r="W43" s="12" t="s">
        <v>424</v>
      </c>
      <c r="X43" s="17">
        <v>2</v>
      </c>
      <c r="Y43" s="12" t="s">
        <v>425</v>
      </c>
      <c r="Z43" s="15">
        <v>5</v>
      </c>
      <c r="AA43" s="12" t="s">
        <v>426</v>
      </c>
      <c r="AB43" s="15">
        <v>3</v>
      </c>
      <c r="AC43" s="12" t="s">
        <v>427</v>
      </c>
      <c r="AD43" s="15"/>
      <c r="AE43" s="12"/>
      <c r="AF43" s="17">
        <v>7</v>
      </c>
      <c r="AG43" s="12" t="s">
        <v>428</v>
      </c>
      <c r="AH43" s="17">
        <v>6</v>
      </c>
      <c r="AI43" s="12" t="s">
        <v>429</v>
      </c>
      <c r="AJ43" s="17"/>
      <c r="AK43" s="12"/>
      <c r="AL43" s="17">
        <v>6</v>
      </c>
      <c r="AM43" s="12" t="s">
        <v>430</v>
      </c>
      <c r="AN43" s="17">
        <v>33</v>
      </c>
      <c r="AO43" s="12" t="s">
        <v>812</v>
      </c>
      <c r="AP43" s="18">
        <v>3752711852.2399998</v>
      </c>
      <c r="AQ43" s="18">
        <v>3674935087.2399998</v>
      </c>
      <c r="AR43" s="20">
        <f t="shared" si="3"/>
        <v>275</v>
      </c>
    </row>
    <row r="44" spans="1:44" ht="105" x14ac:dyDescent="0.25">
      <c r="A44" s="32">
        <v>42</v>
      </c>
      <c r="B44" s="12" t="s">
        <v>411</v>
      </c>
      <c r="C44" s="12" t="s">
        <v>412</v>
      </c>
      <c r="D44" s="13" t="s">
        <v>19</v>
      </c>
      <c r="E44" s="12" t="s">
        <v>228</v>
      </c>
      <c r="F44" s="12" t="s">
        <v>413</v>
      </c>
      <c r="G44" s="14">
        <v>630600000</v>
      </c>
      <c r="H44" s="13" t="s">
        <v>431</v>
      </c>
      <c r="I44" s="12" t="s">
        <v>432</v>
      </c>
      <c r="J44" s="12" t="s">
        <v>258</v>
      </c>
      <c r="K44" s="12" t="s">
        <v>149</v>
      </c>
      <c r="L44" s="12" t="s">
        <v>26</v>
      </c>
      <c r="M44" s="15">
        <v>10</v>
      </c>
      <c r="N44" s="12" t="s">
        <v>414</v>
      </c>
      <c r="O44" s="12" t="s">
        <v>415</v>
      </c>
      <c r="P44" s="12" t="s">
        <v>415</v>
      </c>
      <c r="Q44" s="12" t="s">
        <v>416</v>
      </c>
      <c r="R44" s="17">
        <v>0</v>
      </c>
      <c r="S44" s="12" t="s">
        <v>417</v>
      </c>
      <c r="T44" s="17">
        <v>0</v>
      </c>
      <c r="U44" s="12" t="s">
        <v>417</v>
      </c>
      <c r="V44" s="15">
        <v>0</v>
      </c>
      <c r="W44" s="12" t="s">
        <v>417</v>
      </c>
      <c r="X44" s="17">
        <v>0</v>
      </c>
      <c r="Y44" s="12" t="s">
        <v>417</v>
      </c>
      <c r="Z44" s="15">
        <v>0</v>
      </c>
      <c r="AA44" s="12" t="s">
        <v>417</v>
      </c>
      <c r="AB44" s="15"/>
      <c r="AC44" s="12"/>
      <c r="AD44" s="15"/>
      <c r="AE44" s="12"/>
      <c r="AF44" s="17">
        <v>0</v>
      </c>
      <c r="AG44" s="12" t="s">
        <v>417</v>
      </c>
      <c r="AH44" s="17"/>
      <c r="AI44" s="12" t="s">
        <v>433</v>
      </c>
      <c r="AJ44" s="17"/>
      <c r="AK44" s="12"/>
      <c r="AL44" s="17">
        <v>0</v>
      </c>
      <c r="AM44" s="12" t="s">
        <v>434</v>
      </c>
      <c r="AN44" s="17">
        <v>10</v>
      </c>
      <c r="AO44" s="12" t="s">
        <v>812</v>
      </c>
      <c r="AP44" s="18">
        <v>519778624</v>
      </c>
      <c r="AQ44" s="18">
        <v>519778624</v>
      </c>
      <c r="AR44" s="20">
        <f>(+AN44/M44)*100</f>
        <v>100</v>
      </c>
    </row>
    <row r="45" spans="1:44" s="21" customFormat="1" ht="105" x14ac:dyDescent="0.25">
      <c r="A45" s="32">
        <v>43</v>
      </c>
      <c r="B45" s="12" t="s">
        <v>411</v>
      </c>
      <c r="C45" s="12" t="s">
        <v>412</v>
      </c>
      <c r="D45" s="13" t="s">
        <v>19</v>
      </c>
      <c r="E45" s="12" t="s">
        <v>20</v>
      </c>
      <c r="F45" s="12" t="s">
        <v>21</v>
      </c>
      <c r="G45" s="18">
        <v>0</v>
      </c>
      <c r="H45" s="12" t="s">
        <v>435</v>
      </c>
      <c r="I45" s="12" t="s">
        <v>436</v>
      </c>
      <c r="J45" s="12" t="s">
        <v>437</v>
      </c>
      <c r="K45" s="12" t="s">
        <v>36</v>
      </c>
      <c r="L45" s="12" t="s">
        <v>59</v>
      </c>
      <c r="M45" s="17">
        <v>1132.078092</v>
      </c>
      <c r="N45" s="12" t="s">
        <v>414</v>
      </c>
      <c r="O45" s="12" t="s">
        <v>415</v>
      </c>
      <c r="P45" s="12" t="s">
        <v>415</v>
      </c>
      <c r="Q45" s="12" t="s">
        <v>416</v>
      </c>
      <c r="R45" s="17">
        <v>640</v>
      </c>
      <c r="S45" s="12" t="s">
        <v>438</v>
      </c>
      <c r="T45" s="17">
        <v>118</v>
      </c>
      <c r="U45" s="12" t="s">
        <v>438</v>
      </c>
      <c r="V45" s="17">
        <v>0</v>
      </c>
      <c r="W45" s="12"/>
      <c r="X45" s="17">
        <v>0</v>
      </c>
      <c r="Y45" s="12"/>
      <c r="Z45" s="17">
        <v>0</v>
      </c>
      <c r="AA45" s="12"/>
      <c r="AB45" s="17"/>
      <c r="AC45" s="12"/>
      <c r="AD45" s="17"/>
      <c r="AE45" s="12"/>
      <c r="AF45" s="17"/>
      <c r="AG45" s="12"/>
      <c r="AH45" s="17">
        <v>0</v>
      </c>
      <c r="AI45" s="12">
        <v>0</v>
      </c>
      <c r="AJ45" s="17"/>
      <c r="AK45" s="12"/>
      <c r="AL45" s="12"/>
      <c r="AM45" s="12"/>
      <c r="AN45" s="17">
        <f>+T45+R45</f>
        <v>758</v>
      </c>
      <c r="AO45" s="12"/>
      <c r="AP45" s="18">
        <v>984850833</v>
      </c>
      <c r="AQ45" s="18">
        <v>783406666</v>
      </c>
      <c r="AR45" s="20">
        <f>(AN45/M45)*100</f>
        <v>66.95651168912471</v>
      </c>
    </row>
    <row r="46" spans="1:44" ht="409.5" x14ac:dyDescent="0.25">
      <c r="A46" s="12">
        <v>44</v>
      </c>
      <c r="B46" s="12" t="s">
        <v>439</v>
      </c>
      <c r="C46" s="12" t="s">
        <v>21</v>
      </c>
      <c r="D46" s="13" t="s">
        <v>19</v>
      </c>
      <c r="E46" s="12" t="s">
        <v>228</v>
      </c>
      <c r="F46" s="12" t="s">
        <v>440</v>
      </c>
      <c r="G46" s="14">
        <v>6975561891</v>
      </c>
      <c r="H46" s="13" t="s">
        <v>441</v>
      </c>
      <c r="I46" s="12" t="s">
        <v>442</v>
      </c>
      <c r="J46" s="12" t="s">
        <v>443</v>
      </c>
      <c r="K46" s="12" t="s">
        <v>149</v>
      </c>
      <c r="L46" s="12" t="s">
        <v>26</v>
      </c>
      <c r="M46" s="15">
        <v>10</v>
      </c>
      <c r="N46" s="12" t="s">
        <v>444</v>
      </c>
      <c r="O46" s="12" t="s">
        <v>445</v>
      </c>
      <c r="P46" s="12" t="s">
        <v>446</v>
      </c>
      <c r="Q46" s="12" t="s">
        <v>447</v>
      </c>
      <c r="R46" s="17">
        <v>0</v>
      </c>
      <c r="S46" s="45" t="s">
        <v>448</v>
      </c>
      <c r="T46" s="17"/>
      <c r="U46" s="45" t="s">
        <v>449</v>
      </c>
      <c r="V46" s="15"/>
      <c r="W46" s="12" t="s">
        <v>450</v>
      </c>
      <c r="X46" s="17"/>
      <c r="Y46" s="45" t="s">
        <v>451</v>
      </c>
      <c r="Z46" s="15"/>
      <c r="AA46" s="12" t="s">
        <v>452</v>
      </c>
      <c r="AB46" s="15"/>
      <c r="AC46" s="12" t="s">
        <v>453</v>
      </c>
      <c r="AD46" s="25"/>
      <c r="AE46" s="12" t="s">
        <v>454</v>
      </c>
      <c r="AF46" s="17"/>
      <c r="AG46" s="12" t="s">
        <v>455</v>
      </c>
      <c r="AH46" s="17"/>
      <c r="AI46" s="12" t="s">
        <v>456</v>
      </c>
      <c r="AJ46" s="17"/>
      <c r="AK46" s="12" t="s">
        <v>457</v>
      </c>
      <c r="AL46" s="17"/>
      <c r="AM46" s="12" t="s">
        <v>458</v>
      </c>
      <c r="AN46" s="15">
        <v>1</v>
      </c>
      <c r="AO46" s="46" t="s">
        <v>810</v>
      </c>
      <c r="AP46" s="18">
        <v>6975561891</v>
      </c>
      <c r="AQ46" s="18">
        <v>1434789829.4000001</v>
      </c>
      <c r="AR46" s="20">
        <f>(+AN46/M46)*100</f>
        <v>10</v>
      </c>
    </row>
    <row r="47" spans="1:44" ht="409.5" x14ac:dyDescent="0.25">
      <c r="A47" s="12">
        <v>45</v>
      </c>
      <c r="B47" s="12" t="s">
        <v>439</v>
      </c>
      <c r="C47" s="12" t="s">
        <v>21</v>
      </c>
      <c r="D47" s="13" t="s">
        <v>19</v>
      </c>
      <c r="E47" s="12" t="s">
        <v>228</v>
      </c>
      <c r="F47" s="12" t="s">
        <v>440</v>
      </c>
      <c r="G47" s="14">
        <v>275318400</v>
      </c>
      <c r="H47" s="13" t="s">
        <v>459</v>
      </c>
      <c r="I47" s="12" t="s">
        <v>460</v>
      </c>
      <c r="J47" s="12" t="s">
        <v>443</v>
      </c>
      <c r="K47" s="12" t="s">
        <v>25</v>
      </c>
      <c r="L47" s="12" t="s">
        <v>26</v>
      </c>
      <c r="M47" s="47">
        <v>6</v>
      </c>
      <c r="N47" s="12" t="s">
        <v>461</v>
      </c>
      <c r="O47" s="12" t="s">
        <v>445</v>
      </c>
      <c r="P47" s="12" t="s">
        <v>446</v>
      </c>
      <c r="Q47" s="12" t="s">
        <v>447</v>
      </c>
      <c r="R47" s="17">
        <v>0</v>
      </c>
      <c r="S47" s="45" t="s">
        <v>462</v>
      </c>
      <c r="T47" s="17"/>
      <c r="U47" s="12" t="s">
        <v>463</v>
      </c>
      <c r="V47" s="15"/>
      <c r="W47" s="12" t="s">
        <v>450</v>
      </c>
      <c r="X47" s="17"/>
      <c r="Y47" s="12" t="s">
        <v>464</v>
      </c>
      <c r="Z47" s="15"/>
      <c r="AA47" s="12" t="s">
        <v>465</v>
      </c>
      <c r="AB47" s="15"/>
      <c r="AC47" s="12" t="s">
        <v>466</v>
      </c>
      <c r="AD47" s="25"/>
      <c r="AE47" s="12" t="s">
        <v>454</v>
      </c>
      <c r="AF47" s="17"/>
      <c r="AG47" s="12" t="s">
        <v>467</v>
      </c>
      <c r="AH47" s="17"/>
      <c r="AI47" s="12" t="s">
        <v>467</v>
      </c>
      <c r="AJ47" s="17"/>
      <c r="AK47" s="12" t="s">
        <v>468</v>
      </c>
      <c r="AL47" s="17"/>
      <c r="AM47" s="12" t="s">
        <v>469</v>
      </c>
      <c r="AN47" s="48">
        <v>6</v>
      </c>
      <c r="AO47" s="12" t="s">
        <v>806</v>
      </c>
      <c r="AP47" s="18">
        <v>275318400</v>
      </c>
      <c r="AQ47" s="18">
        <v>275318400</v>
      </c>
      <c r="AR47" s="20">
        <f>(+AN47/M47)*100</f>
        <v>100</v>
      </c>
    </row>
    <row r="48" spans="1:44" ht="315" x14ac:dyDescent="0.25">
      <c r="A48" s="12">
        <v>46</v>
      </c>
      <c r="B48" s="12" t="s">
        <v>439</v>
      </c>
      <c r="C48" s="12" t="s">
        <v>21</v>
      </c>
      <c r="D48" s="13" t="s">
        <v>19</v>
      </c>
      <c r="E48" s="12" t="s">
        <v>228</v>
      </c>
      <c r="F48" s="12" t="s">
        <v>440</v>
      </c>
      <c r="G48" s="14">
        <v>144172893</v>
      </c>
      <c r="H48" s="13" t="s">
        <v>470</v>
      </c>
      <c r="I48" s="12" t="s">
        <v>471</v>
      </c>
      <c r="J48" s="12" t="s">
        <v>443</v>
      </c>
      <c r="K48" s="12" t="s">
        <v>25</v>
      </c>
      <c r="L48" s="12" t="s">
        <v>26</v>
      </c>
      <c r="M48" s="47">
        <v>17</v>
      </c>
      <c r="N48" s="12" t="s">
        <v>461</v>
      </c>
      <c r="O48" s="12" t="s">
        <v>445</v>
      </c>
      <c r="P48" s="12" t="s">
        <v>446</v>
      </c>
      <c r="Q48" s="12" t="s">
        <v>447</v>
      </c>
      <c r="R48" s="17">
        <v>0</v>
      </c>
      <c r="S48" s="45" t="s">
        <v>462</v>
      </c>
      <c r="T48" s="17"/>
      <c r="U48" s="12" t="s">
        <v>463</v>
      </c>
      <c r="V48" s="15"/>
      <c r="W48" s="12" t="s">
        <v>450</v>
      </c>
      <c r="X48" s="17"/>
      <c r="Y48" s="12" t="s">
        <v>464</v>
      </c>
      <c r="Z48" s="15"/>
      <c r="AA48" s="12" t="s">
        <v>465</v>
      </c>
      <c r="AB48" s="15"/>
      <c r="AC48" s="12" t="s">
        <v>472</v>
      </c>
      <c r="AD48" s="25"/>
      <c r="AE48" s="12" t="s">
        <v>454</v>
      </c>
      <c r="AF48" s="17"/>
      <c r="AG48" s="12" t="s">
        <v>473</v>
      </c>
      <c r="AH48" s="17"/>
      <c r="AI48" s="12" t="s">
        <v>467</v>
      </c>
      <c r="AJ48" s="17"/>
      <c r="AK48" s="12" t="s">
        <v>457</v>
      </c>
      <c r="AL48" s="17"/>
      <c r="AM48" s="12" t="s">
        <v>469</v>
      </c>
      <c r="AN48" s="17">
        <v>8.5</v>
      </c>
      <c r="AO48" s="12" t="s">
        <v>807</v>
      </c>
      <c r="AP48" s="18">
        <v>144172893</v>
      </c>
      <c r="AQ48" s="18">
        <v>144172893</v>
      </c>
      <c r="AR48" s="20">
        <f t="shared" ref="AR48:AR57" si="4">(+AN48/M48)*100</f>
        <v>50</v>
      </c>
    </row>
    <row r="49" spans="1:44" ht="409.5" x14ac:dyDescent="0.25">
      <c r="A49" s="12">
        <v>47</v>
      </c>
      <c r="B49" s="12" t="s">
        <v>439</v>
      </c>
      <c r="C49" s="12" t="s">
        <v>21</v>
      </c>
      <c r="D49" s="13" t="s">
        <v>19</v>
      </c>
      <c r="E49" s="12" t="s">
        <v>228</v>
      </c>
      <c r="F49" s="12" t="s">
        <v>440</v>
      </c>
      <c r="G49" s="14">
        <v>4491031402</v>
      </c>
      <c r="H49" s="13" t="s">
        <v>474</v>
      </c>
      <c r="I49" s="12" t="s">
        <v>475</v>
      </c>
      <c r="J49" s="12" t="s">
        <v>443</v>
      </c>
      <c r="K49" s="12" t="s">
        <v>25</v>
      </c>
      <c r="L49" s="12" t="s">
        <v>26</v>
      </c>
      <c r="M49" s="15">
        <v>18</v>
      </c>
      <c r="N49" s="12" t="s">
        <v>461</v>
      </c>
      <c r="O49" s="12" t="s">
        <v>445</v>
      </c>
      <c r="P49" s="12" t="s">
        <v>446</v>
      </c>
      <c r="Q49" s="12" t="s">
        <v>447</v>
      </c>
      <c r="R49" s="17">
        <v>0</v>
      </c>
      <c r="S49" s="45" t="s">
        <v>462</v>
      </c>
      <c r="T49" s="17"/>
      <c r="U49" s="12" t="s">
        <v>463</v>
      </c>
      <c r="V49" s="15"/>
      <c r="W49" s="12" t="s">
        <v>450</v>
      </c>
      <c r="X49" s="17"/>
      <c r="Y49" s="12" t="s">
        <v>464</v>
      </c>
      <c r="Z49" s="15"/>
      <c r="AA49" s="12" t="s">
        <v>465</v>
      </c>
      <c r="AB49" s="15"/>
      <c r="AC49" s="12" t="s">
        <v>472</v>
      </c>
      <c r="AD49" s="25"/>
      <c r="AE49" s="12" t="s">
        <v>476</v>
      </c>
      <c r="AF49" s="17"/>
      <c r="AG49" s="12" t="s">
        <v>467</v>
      </c>
      <c r="AH49" s="17"/>
      <c r="AI49" s="12" t="s">
        <v>467</v>
      </c>
      <c r="AJ49" s="17"/>
      <c r="AK49" s="12" t="s">
        <v>457</v>
      </c>
      <c r="AL49" s="17"/>
      <c r="AM49" s="12" t="s">
        <v>477</v>
      </c>
      <c r="AN49" s="42">
        <v>9.42</v>
      </c>
      <c r="AO49" s="40" t="s">
        <v>478</v>
      </c>
      <c r="AP49" s="18">
        <v>4483237048</v>
      </c>
      <c r="AQ49" s="18">
        <v>3012419114.5</v>
      </c>
      <c r="AR49" s="20">
        <f t="shared" si="4"/>
        <v>52.333333333333329</v>
      </c>
    </row>
    <row r="50" spans="1:44" s="21" customFormat="1" ht="187.5" customHeight="1" x14ac:dyDescent="0.25">
      <c r="A50" s="12">
        <v>48</v>
      </c>
      <c r="B50" s="12" t="s">
        <v>479</v>
      </c>
      <c r="C50" s="12" t="s">
        <v>21</v>
      </c>
      <c r="D50" s="13" t="s">
        <v>19</v>
      </c>
      <c r="E50" s="12" t="s">
        <v>20</v>
      </c>
      <c r="F50" s="12" t="s">
        <v>21</v>
      </c>
      <c r="G50" s="18">
        <v>498041676</v>
      </c>
      <c r="H50" s="12" t="s">
        <v>480</v>
      </c>
      <c r="I50" s="12" t="s">
        <v>481</v>
      </c>
      <c r="J50" s="12" t="s">
        <v>482</v>
      </c>
      <c r="K50" s="12" t="s">
        <v>25</v>
      </c>
      <c r="L50" s="12" t="s">
        <v>59</v>
      </c>
      <c r="M50" s="17">
        <v>100</v>
      </c>
      <c r="N50" s="12" t="s">
        <v>483</v>
      </c>
      <c r="O50" s="12" t="s">
        <v>484</v>
      </c>
      <c r="P50" s="12" t="s">
        <v>485</v>
      </c>
      <c r="Q50" s="12" t="s">
        <v>486</v>
      </c>
      <c r="R50" s="17">
        <v>20</v>
      </c>
      <c r="S50" s="12" t="s">
        <v>487</v>
      </c>
      <c r="T50" s="17">
        <v>77.41</v>
      </c>
      <c r="U50" s="12" t="s">
        <v>488</v>
      </c>
      <c r="V50" s="17">
        <v>100</v>
      </c>
      <c r="W50" s="12" t="s">
        <v>489</v>
      </c>
      <c r="X50" s="17">
        <v>91.8</v>
      </c>
      <c r="Y50" s="12" t="s">
        <v>490</v>
      </c>
      <c r="Z50" s="17">
        <v>97.07</v>
      </c>
      <c r="AA50" s="12" t="s">
        <v>491</v>
      </c>
      <c r="AB50" s="17">
        <v>100</v>
      </c>
      <c r="AC50" s="12" t="s">
        <v>492</v>
      </c>
      <c r="AD50" s="17"/>
      <c r="AE50" s="12"/>
      <c r="AF50" s="17"/>
      <c r="AG50" s="12"/>
      <c r="AH50" s="17">
        <v>100</v>
      </c>
      <c r="AI50" s="12" t="s">
        <v>493</v>
      </c>
      <c r="AJ50" s="17"/>
      <c r="AK50" s="12"/>
      <c r="AL50" s="17"/>
      <c r="AM50" s="12"/>
      <c r="AN50" s="42">
        <v>100</v>
      </c>
      <c r="AO50" s="40" t="s">
        <v>494</v>
      </c>
      <c r="AP50" s="18" t="s">
        <v>495</v>
      </c>
      <c r="AQ50" s="18">
        <v>482460797</v>
      </c>
      <c r="AR50" s="20">
        <f t="shared" si="4"/>
        <v>100</v>
      </c>
    </row>
    <row r="51" spans="1:44" s="21" customFormat="1" ht="300" x14ac:dyDescent="0.25">
      <c r="A51" s="12">
        <v>49</v>
      </c>
      <c r="B51" s="12" t="s">
        <v>479</v>
      </c>
      <c r="C51" s="12" t="s">
        <v>21</v>
      </c>
      <c r="D51" s="13" t="s">
        <v>19</v>
      </c>
      <c r="E51" s="12" t="s">
        <v>20</v>
      </c>
      <c r="F51" s="12" t="s">
        <v>21</v>
      </c>
      <c r="G51" s="18">
        <v>743875011</v>
      </c>
      <c r="H51" s="12" t="s">
        <v>496</v>
      </c>
      <c r="I51" s="12" t="s">
        <v>497</v>
      </c>
      <c r="J51" s="12" t="s">
        <v>498</v>
      </c>
      <c r="K51" s="12" t="s">
        <v>25</v>
      </c>
      <c r="L51" s="12" t="s">
        <v>59</v>
      </c>
      <c r="M51" s="17">
        <v>100</v>
      </c>
      <c r="N51" s="12" t="s">
        <v>499</v>
      </c>
      <c r="O51" s="12" t="s">
        <v>500</v>
      </c>
      <c r="P51" s="12" t="s">
        <v>485</v>
      </c>
      <c r="Q51" s="12" t="s">
        <v>486</v>
      </c>
      <c r="R51" s="17">
        <v>3.8</v>
      </c>
      <c r="S51" s="12" t="s">
        <v>501</v>
      </c>
      <c r="T51" s="17">
        <v>11.5</v>
      </c>
      <c r="U51" s="12" t="s">
        <v>502</v>
      </c>
      <c r="V51" s="17">
        <v>100</v>
      </c>
      <c r="W51" s="12" t="s">
        <v>503</v>
      </c>
      <c r="X51" s="17">
        <v>45.8</v>
      </c>
      <c r="Y51" s="12" t="s">
        <v>504</v>
      </c>
      <c r="Z51" s="17">
        <v>33.299999999999997</v>
      </c>
      <c r="AA51" s="12" t="s">
        <v>505</v>
      </c>
      <c r="AB51" s="17">
        <v>47.6</v>
      </c>
      <c r="AC51" s="12" t="s">
        <v>506</v>
      </c>
      <c r="AD51" s="17"/>
      <c r="AE51" s="12"/>
      <c r="AF51" s="17"/>
      <c r="AG51" s="12"/>
      <c r="AH51" s="17">
        <v>100</v>
      </c>
      <c r="AI51" s="12" t="s">
        <v>507</v>
      </c>
      <c r="AJ51" s="17"/>
      <c r="AK51" s="12"/>
      <c r="AL51" s="17"/>
      <c r="AM51" s="12"/>
      <c r="AN51" s="42">
        <v>100</v>
      </c>
      <c r="AO51" s="40" t="s">
        <v>508</v>
      </c>
      <c r="AP51" s="18" t="s">
        <v>509</v>
      </c>
      <c r="AQ51" s="18">
        <v>725081664</v>
      </c>
      <c r="AR51" s="20">
        <f t="shared" si="4"/>
        <v>100</v>
      </c>
    </row>
    <row r="52" spans="1:44" s="21" customFormat="1" ht="75" x14ac:dyDescent="0.25">
      <c r="A52" s="12">
        <v>50</v>
      </c>
      <c r="B52" s="12" t="s">
        <v>479</v>
      </c>
      <c r="C52" s="12" t="s">
        <v>21</v>
      </c>
      <c r="D52" s="13" t="s">
        <v>19</v>
      </c>
      <c r="E52" s="12" t="s">
        <v>20</v>
      </c>
      <c r="F52" s="12" t="s">
        <v>21</v>
      </c>
      <c r="G52" s="18">
        <v>346879541</v>
      </c>
      <c r="H52" s="12" t="s">
        <v>510</v>
      </c>
      <c r="I52" s="12" t="s">
        <v>511</v>
      </c>
      <c r="J52" s="12" t="s">
        <v>512</v>
      </c>
      <c r="K52" s="12" t="s">
        <v>25</v>
      </c>
      <c r="L52" s="12" t="s">
        <v>59</v>
      </c>
      <c r="M52" s="17">
        <v>100</v>
      </c>
      <c r="N52" s="12" t="s">
        <v>513</v>
      </c>
      <c r="O52" s="12" t="s">
        <v>514</v>
      </c>
      <c r="P52" s="12" t="s">
        <v>485</v>
      </c>
      <c r="Q52" s="12" t="s">
        <v>486</v>
      </c>
      <c r="R52" s="17">
        <v>100</v>
      </c>
      <c r="S52" s="12" t="s">
        <v>515</v>
      </c>
      <c r="T52" s="17">
        <v>100</v>
      </c>
      <c r="U52" s="12" t="s">
        <v>516</v>
      </c>
      <c r="V52" s="17">
        <v>100</v>
      </c>
      <c r="W52" s="12" t="s">
        <v>517</v>
      </c>
      <c r="X52" s="17">
        <v>100</v>
      </c>
      <c r="Y52" s="12" t="s">
        <v>518</v>
      </c>
      <c r="Z52" s="17">
        <v>100</v>
      </c>
      <c r="AA52" s="12" t="s">
        <v>519</v>
      </c>
      <c r="AB52" s="17">
        <v>100</v>
      </c>
      <c r="AC52" s="12" t="s">
        <v>519</v>
      </c>
      <c r="AD52" s="17"/>
      <c r="AE52" s="12"/>
      <c r="AF52" s="17"/>
      <c r="AG52" s="12"/>
      <c r="AH52" s="17"/>
      <c r="AI52" s="12"/>
      <c r="AJ52" s="17"/>
      <c r="AK52" s="12"/>
      <c r="AL52" s="17"/>
      <c r="AM52" s="12"/>
      <c r="AN52" s="42">
        <v>100</v>
      </c>
      <c r="AO52" s="40" t="s">
        <v>520</v>
      </c>
      <c r="AP52" s="18" t="s">
        <v>521</v>
      </c>
      <c r="AQ52" s="18">
        <v>308626583</v>
      </c>
      <c r="AR52" s="20">
        <f t="shared" si="4"/>
        <v>100</v>
      </c>
    </row>
    <row r="53" spans="1:44" s="21" customFormat="1" ht="75" x14ac:dyDescent="0.25">
      <c r="A53" s="12">
        <v>51</v>
      </c>
      <c r="B53" s="12" t="s">
        <v>479</v>
      </c>
      <c r="C53" s="12" t="s">
        <v>21</v>
      </c>
      <c r="D53" s="13" t="s">
        <v>19</v>
      </c>
      <c r="E53" s="12" t="s">
        <v>20</v>
      </c>
      <c r="F53" s="12" t="s">
        <v>21</v>
      </c>
      <c r="G53" s="18">
        <v>155250000</v>
      </c>
      <c r="H53" s="12" t="s">
        <v>522</v>
      </c>
      <c r="I53" s="12" t="s">
        <v>523</v>
      </c>
      <c r="J53" s="12" t="s">
        <v>524</v>
      </c>
      <c r="K53" s="12" t="s">
        <v>25</v>
      </c>
      <c r="L53" s="12" t="s">
        <v>59</v>
      </c>
      <c r="M53" s="17">
        <v>100</v>
      </c>
      <c r="N53" s="12" t="s">
        <v>525</v>
      </c>
      <c r="O53" s="12" t="s">
        <v>526</v>
      </c>
      <c r="P53" s="12" t="s">
        <v>485</v>
      </c>
      <c r="Q53" s="12" t="s">
        <v>486</v>
      </c>
      <c r="R53" s="17">
        <v>100</v>
      </c>
      <c r="S53" s="12" t="s">
        <v>527</v>
      </c>
      <c r="T53" s="17">
        <v>100</v>
      </c>
      <c r="U53" s="12" t="s">
        <v>528</v>
      </c>
      <c r="V53" s="17">
        <v>100</v>
      </c>
      <c r="W53" s="12" t="s">
        <v>529</v>
      </c>
      <c r="X53" s="17">
        <v>100</v>
      </c>
      <c r="Y53" s="12" t="s">
        <v>530</v>
      </c>
      <c r="Z53" s="17">
        <v>100</v>
      </c>
      <c r="AA53" s="12" t="s">
        <v>528</v>
      </c>
      <c r="AB53" s="17">
        <v>100</v>
      </c>
      <c r="AC53" s="12" t="s">
        <v>527</v>
      </c>
      <c r="AD53" s="17"/>
      <c r="AE53" s="12"/>
      <c r="AF53" s="17"/>
      <c r="AG53" s="12"/>
      <c r="AH53" s="17">
        <v>100</v>
      </c>
      <c r="AI53" s="12" t="s">
        <v>531</v>
      </c>
      <c r="AJ53" s="17"/>
      <c r="AK53" s="12"/>
      <c r="AL53" s="17"/>
      <c r="AM53" s="12"/>
      <c r="AN53" s="42">
        <v>100</v>
      </c>
      <c r="AO53" s="40" t="s">
        <v>532</v>
      </c>
      <c r="AP53" s="18" t="s">
        <v>533</v>
      </c>
      <c r="AQ53" s="18">
        <v>148143333</v>
      </c>
      <c r="AR53" s="20">
        <f t="shared" si="4"/>
        <v>100</v>
      </c>
    </row>
    <row r="54" spans="1:44" s="21" customFormat="1" ht="120" x14ac:dyDescent="0.25">
      <c r="A54" s="12">
        <v>52</v>
      </c>
      <c r="B54" s="32" t="s">
        <v>534</v>
      </c>
      <c r="C54" s="32" t="s">
        <v>534</v>
      </c>
      <c r="D54" s="13" t="s">
        <v>19</v>
      </c>
      <c r="E54" s="32" t="s">
        <v>20</v>
      </c>
      <c r="F54" s="32" t="s">
        <v>21</v>
      </c>
      <c r="G54" s="49">
        <v>635189427</v>
      </c>
      <c r="H54" s="32" t="s">
        <v>535</v>
      </c>
      <c r="I54" s="32" t="s">
        <v>536</v>
      </c>
      <c r="J54" s="32" t="s">
        <v>537</v>
      </c>
      <c r="K54" s="32" t="s">
        <v>25</v>
      </c>
      <c r="L54" s="32" t="s">
        <v>59</v>
      </c>
      <c r="M54" s="33">
        <v>100</v>
      </c>
      <c r="N54" s="32" t="s">
        <v>538</v>
      </c>
      <c r="O54" s="32" t="s">
        <v>539</v>
      </c>
      <c r="P54" s="32" t="s">
        <v>539</v>
      </c>
      <c r="Q54" s="32" t="s">
        <v>540</v>
      </c>
      <c r="R54" s="33">
        <v>0</v>
      </c>
      <c r="S54" s="32" t="s">
        <v>541</v>
      </c>
      <c r="T54" s="50">
        <v>0.875</v>
      </c>
      <c r="U54" s="32" t="s">
        <v>542</v>
      </c>
      <c r="V54" s="51">
        <v>1</v>
      </c>
      <c r="W54" s="32" t="s">
        <v>543</v>
      </c>
      <c r="X54" s="51">
        <v>1</v>
      </c>
      <c r="Y54" s="32" t="s">
        <v>544</v>
      </c>
      <c r="Z54" s="51">
        <v>1</v>
      </c>
      <c r="AA54" s="32" t="s">
        <v>545</v>
      </c>
      <c r="AB54" s="33">
        <v>0.97499999999999998</v>
      </c>
      <c r="AC54" s="32" t="s">
        <v>546</v>
      </c>
      <c r="AD54" s="33"/>
      <c r="AE54" s="32"/>
      <c r="AF54" s="33"/>
      <c r="AG54" s="32"/>
      <c r="AH54" s="33">
        <f>ROUND((24/28)*100,0)</f>
        <v>86</v>
      </c>
      <c r="AI54" s="32" t="s">
        <v>547</v>
      </c>
      <c r="AJ54" s="33"/>
      <c r="AK54" s="32"/>
      <c r="AL54" s="33"/>
      <c r="AM54" s="32"/>
      <c r="AN54" s="42">
        <v>94.4</v>
      </c>
      <c r="AO54" s="32" t="s">
        <v>802</v>
      </c>
      <c r="AP54" s="18">
        <v>400133333</v>
      </c>
      <c r="AQ54" s="18">
        <v>355733333</v>
      </c>
      <c r="AR54" s="20">
        <f t="shared" si="4"/>
        <v>94.4</v>
      </c>
    </row>
    <row r="55" spans="1:44" s="21" customFormat="1" ht="255" x14ac:dyDescent="0.25">
      <c r="A55" s="12">
        <v>53</v>
      </c>
      <c r="B55" s="12" t="s">
        <v>548</v>
      </c>
      <c r="C55" s="12" t="s">
        <v>548</v>
      </c>
      <c r="D55" s="13" t="s">
        <v>19</v>
      </c>
      <c r="E55" s="12" t="s">
        <v>20</v>
      </c>
      <c r="F55" s="12" t="s">
        <v>21</v>
      </c>
      <c r="G55" s="18">
        <v>0</v>
      </c>
      <c r="H55" s="12" t="s">
        <v>549</v>
      </c>
      <c r="I55" s="12" t="s">
        <v>550</v>
      </c>
      <c r="J55" s="12" t="s">
        <v>551</v>
      </c>
      <c r="K55" s="12" t="s">
        <v>25</v>
      </c>
      <c r="L55" s="12" t="s">
        <v>72</v>
      </c>
      <c r="M55" s="17">
        <v>100</v>
      </c>
      <c r="N55" s="12" t="s">
        <v>552</v>
      </c>
      <c r="O55" s="12" t="s">
        <v>553</v>
      </c>
      <c r="P55" s="12" t="s">
        <v>553</v>
      </c>
      <c r="Q55" s="12" t="s">
        <v>554</v>
      </c>
      <c r="R55" s="17"/>
      <c r="S55" s="12"/>
      <c r="T55" s="17"/>
      <c r="U55" s="12"/>
      <c r="V55" s="17"/>
      <c r="W55" s="12"/>
      <c r="X55" s="17"/>
      <c r="Y55" s="12"/>
      <c r="Z55" s="17"/>
      <c r="AA55" s="12"/>
      <c r="AB55" s="17">
        <v>100</v>
      </c>
      <c r="AC55" s="12" t="s">
        <v>555</v>
      </c>
      <c r="AD55" s="17"/>
      <c r="AE55" s="12"/>
      <c r="AF55" s="17"/>
      <c r="AG55" s="12"/>
      <c r="AH55" s="17"/>
      <c r="AI55" s="12"/>
      <c r="AJ55" s="17"/>
      <c r="AK55" s="12"/>
      <c r="AL55" s="17"/>
      <c r="AM55" s="12"/>
      <c r="AN55" s="17">
        <v>100</v>
      </c>
      <c r="AO55" s="40" t="s">
        <v>556</v>
      </c>
      <c r="AP55" s="18"/>
      <c r="AQ55" s="18"/>
      <c r="AR55" s="20">
        <f t="shared" si="4"/>
        <v>100</v>
      </c>
    </row>
    <row r="56" spans="1:44" s="21" customFormat="1" ht="225" x14ac:dyDescent="0.25">
      <c r="A56" s="12">
        <v>54</v>
      </c>
      <c r="B56" s="12" t="s">
        <v>548</v>
      </c>
      <c r="C56" s="12" t="s">
        <v>548</v>
      </c>
      <c r="D56" s="13" t="s">
        <v>19</v>
      </c>
      <c r="E56" s="12" t="s">
        <v>20</v>
      </c>
      <c r="F56" s="12" t="s">
        <v>21</v>
      </c>
      <c r="G56" s="18">
        <v>0</v>
      </c>
      <c r="H56" s="12" t="s">
        <v>557</v>
      </c>
      <c r="I56" s="12" t="s">
        <v>558</v>
      </c>
      <c r="J56" s="12" t="s">
        <v>559</v>
      </c>
      <c r="K56" s="12" t="s">
        <v>25</v>
      </c>
      <c r="L56" s="12" t="s">
        <v>59</v>
      </c>
      <c r="M56" s="17">
        <v>80</v>
      </c>
      <c r="N56" s="12" t="s">
        <v>560</v>
      </c>
      <c r="O56" s="12" t="s">
        <v>553</v>
      </c>
      <c r="P56" s="12" t="s">
        <v>553</v>
      </c>
      <c r="Q56" s="12" t="s">
        <v>554</v>
      </c>
      <c r="R56" s="17"/>
      <c r="S56" s="12"/>
      <c r="T56" s="17"/>
      <c r="U56" s="12"/>
      <c r="V56" s="17">
        <v>84.2</v>
      </c>
      <c r="W56" s="12" t="s">
        <v>561</v>
      </c>
      <c r="X56" s="17"/>
      <c r="Y56" s="12"/>
      <c r="Z56" s="17"/>
      <c r="AA56" s="12"/>
      <c r="AB56" s="17">
        <v>73</v>
      </c>
      <c r="AC56" s="12" t="s">
        <v>562</v>
      </c>
      <c r="AD56" s="17"/>
      <c r="AE56" s="12"/>
      <c r="AF56" s="17"/>
      <c r="AG56" s="12"/>
      <c r="AH56" s="17">
        <v>82.4</v>
      </c>
      <c r="AI56" s="12" t="s">
        <v>563</v>
      </c>
      <c r="AJ56" s="17"/>
      <c r="AK56" s="12"/>
      <c r="AL56" s="17"/>
      <c r="AM56" s="12"/>
      <c r="AN56" s="17">
        <v>87.2</v>
      </c>
      <c r="AO56" s="12" t="s">
        <v>564</v>
      </c>
      <c r="AP56" s="18"/>
      <c r="AQ56" s="18"/>
      <c r="AR56" s="20">
        <f>(+AN56/M56)*100</f>
        <v>109.00000000000001</v>
      </c>
    </row>
    <row r="57" spans="1:44" s="21" customFormat="1" ht="375" x14ac:dyDescent="0.25">
      <c r="A57" s="12">
        <v>55</v>
      </c>
      <c r="B57" s="12" t="s">
        <v>548</v>
      </c>
      <c r="C57" s="12" t="s">
        <v>548</v>
      </c>
      <c r="D57" s="13" t="s">
        <v>19</v>
      </c>
      <c r="E57" s="12" t="s">
        <v>20</v>
      </c>
      <c r="F57" s="12" t="s">
        <v>21</v>
      </c>
      <c r="G57" s="18">
        <v>0</v>
      </c>
      <c r="H57" s="12" t="s">
        <v>565</v>
      </c>
      <c r="I57" s="12" t="s">
        <v>566</v>
      </c>
      <c r="J57" s="12" t="s">
        <v>567</v>
      </c>
      <c r="K57" s="12" t="s">
        <v>25</v>
      </c>
      <c r="L57" s="12" t="s">
        <v>72</v>
      </c>
      <c r="M57" s="17">
        <v>90</v>
      </c>
      <c r="N57" s="12" t="s">
        <v>568</v>
      </c>
      <c r="O57" s="12" t="s">
        <v>553</v>
      </c>
      <c r="P57" s="12" t="s">
        <v>553</v>
      </c>
      <c r="Q57" s="12" t="s">
        <v>554</v>
      </c>
      <c r="R57" s="17"/>
      <c r="S57" s="12"/>
      <c r="T57" s="17"/>
      <c r="U57" s="12"/>
      <c r="V57" s="17"/>
      <c r="W57" s="12"/>
      <c r="X57" s="17"/>
      <c r="Y57" s="12"/>
      <c r="Z57" s="17"/>
      <c r="AA57" s="12"/>
      <c r="AB57" s="17">
        <v>100</v>
      </c>
      <c r="AC57" s="12" t="s">
        <v>569</v>
      </c>
      <c r="AD57" s="17"/>
      <c r="AE57" s="12"/>
      <c r="AF57" s="17"/>
      <c r="AG57" s="12"/>
      <c r="AH57" s="17"/>
      <c r="AI57" s="12"/>
      <c r="AJ57" s="17"/>
      <c r="AK57" s="12"/>
      <c r="AL57" s="17"/>
      <c r="AM57" s="12"/>
      <c r="AN57" s="17">
        <v>100</v>
      </c>
      <c r="AO57" s="40" t="s">
        <v>570</v>
      </c>
      <c r="AP57" s="18"/>
      <c r="AQ57" s="18"/>
      <c r="AR57" s="20">
        <f t="shared" si="4"/>
        <v>111.11111111111111</v>
      </c>
    </row>
    <row r="58" spans="1:44" ht="409.5" x14ac:dyDescent="0.25">
      <c r="A58" s="12">
        <v>56</v>
      </c>
      <c r="B58" s="12" t="s">
        <v>439</v>
      </c>
      <c r="C58" s="12" t="s">
        <v>21</v>
      </c>
      <c r="D58" s="13" t="s">
        <v>19</v>
      </c>
      <c r="E58" s="12" t="s">
        <v>20</v>
      </c>
      <c r="F58" s="12" t="s">
        <v>21</v>
      </c>
      <c r="G58" s="52">
        <v>2798157343</v>
      </c>
      <c r="H58" s="13" t="s">
        <v>571</v>
      </c>
      <c r="I58" s="12" t="s">
        <v>572</v>
      </c>
      <c r="J58" s="12" t="s">
        <v>573</v>
      </c>
      <c r="K58" s="12" t="s">
        <v>149</v>
      </c>
      <c r="L58" s="12" t="s">
        <v>26</v>
      </c>
      <c r="M58" s="15">
        <v>1</v>
      </c>
      <c r="N58" s="12" t="s">
        <v>461</v>
      </c>
      <c r="O58" s="12" t="s">
        <v>445</v>
      </c>
      <c r="P58" s="12" t="s">
        <v>446</v>
      </c>
      <c r="Q58" s="12" t="s">
        <v>447</v>
      </c>
      <c r="R58" s="17">
        <v>0</v>
      </c>
      <c r="S58" s="45" t="s">
        <v>574</v>
      </c>
      <c r="T58" s="53"/>
      <c r="U58" s="45" t="s">
        <v>575</v>
      </c>
      <c r="V58" s="15"/>
      <c r="W58" s="45" t="s">
        <v>576</v>
      </c>
      <c r="X58" s="17"/>
      <c r="Y58" s="45" t="s">
        <v>577</v>
      </c>
      <c r="Z58" s="15">
        <v>1</v>
      </c>
      <c r="AA58" s="45" t="s">
        <v>578</v>
      </c>
      <c r="AB58" s="15"/>
      <c r="AC58" s="12" t="s">
        <v>579</v>
      </c>
      <c r="AD58" s="15"/>
      <c r="AE58" s="12" t="s">
        <v>580</v>
      </c>
      <c r="AF58" s="17"/>
      <c r="AG58" s="12" t="s">
        <v>581</v>
      </c>
      <c r="AH58" s="17"/>
      <c r="AI58" s="12" t="s">
        <v>467</v>
      </c>
      <c r="AJ58" s="17"/>
      <c r="AK58" s="12" t="s">
        <v>581</v>
      </c>
      <c r="AL58" s="17"/>
      <c r="AM58" s="12" t="s">
        <v>582</v>
      </c>
      <c r="AN58" s="17">
        <f>+Z58</f>
        <v>1</v>
      </c>
      <c r="AO58" s="40" t="s">
        <v>583</v>
      </c>
      <c r="AP58" s="18">
        <v>2798157343</v>
      </c>
      <c r="AQ58" s="18">
        <v>1399078671.5</v>
      </c>
      <c r="AR58" s="20">
        <f>(+AN58/M58)*100</f>
        <v>100</v>
      </c>
    </row>
    <row r="59" spans="1:44" ht="409.5" x14ac:dyDescent="0.25">
      <c r="A59" s="12">
        <v>57</v>
      </c>
      <c r="B59" s="12" t="s">
        <v>439</v>
      </c>
      <c r="C59" s="12" t="s">
        <v>21</v>
      </c>
      <c r="D59" s="13" t="s">
        <v>19</v>
      </c>
      <c r="E59" s="12" t="s">
        <v>20</v>
      </c>
      <c r="F59" s="12" t="s">
        <v>21</v>
      </c>
      <c r="G59" s="14">
        <v>3252993074</v>
      </c>
      <c r="H59" s="13" t="s">
        <v>584</v>
      </c>
      <c r="I59" s="12" t="s">
        <v>585</v>
      </c>
      <c r="J59" s="12" t="s">
        <v>586</v>
      </c>
      <c r="K59" s="12" t="s">
        <v>149</v>
      </c>
      <c r="L59" s="12" t="s">
        <v>26</v>
      </c>
      <c r="M59" s="15">
        <v>5</v>
      </c>
      <c r="N59" s="12" t="s">
        <v>587</v>
      </c>
      <c r="O59" s="12" t="s">
        <v>445</v>
      </c>
      <c r="P59" s="12" t="s">
        <v>446</v>
      </c>
      <c r="Q59" s="12" t="s">
        <v>447</v>
      </c>
      <c r="R59" s="17">
        <v>0</v>
      </c>
      <c r="S59" s="45" t="s">
        <v>462</v>
      </c>
      <c r="T59" s="17"/>
      <c r="U59" s="12" t="s">
        <v>463</v>
      </c>
      <c r="V59" s="15"/>
      <c r="W59" s="45" t="s">
        <v>588</v>
      </c>
      <c r="X59" s="17"/>
      <c r="Y59" s="12" t="s">
        <v>589</v>
      </c>
      <c r="Z59" s="15"/>
      <c r="AA59" s="22" t="s">
        <v>589</v>
      </c>
      <c r="AB59" s="15"/>
      <c r="AC59" s="12" t="s">
        <v>590</v>
      </c>
      <c r="AD59" s="15"/>
      <c r="AE59" s="12" t="s">
        <v>591</v>
      </c>
      <c r="AF59" s="17">
        <v>4</v>
      </c>
      <c r="AG59" s="12" t="s">
        <v>592</v>
      </c>
      <c r="AH59" s="17"/>
      <c r="AI59" s="12" t="s">
        <v>467</v>
      </c>
      <c r="AJ59" s="17"/>
      <c r="AK59" s="12" t="s">
        <v>467</v>
      </c>
      <c r="AL59" s="17"/>
      <c r="AM59" s="12" t="s">
        <v>593</v>
      </c>
      <c r="AN59" s="42">
        <v>5</v>
      </c>
      <c r="AO59" s="40" t="s">
        <v>594</v>
      </c>
      <c r="AP59" s="18">
        <v>3815151878</v>
      </c>
      <c r="AQ59" s="18">
        <v>1036241020</v>
      </c>
      <c r="AR59" s="20">
        <f>(+AN59/M59)*100</f>
        <v>100</v>
      </c>
    </row>
    <row r="60" spans="1:44" ht="409.5" x14ac:dyDescent="0.25">
      <c r="A60" s="12">
        <v>58</v>
      </c>
      <c r="B60" s="12" t="s">
        <v>439</v>
      </c>
      <c r="C60" s="12" t="s">
        <v>21</v>
      </c>
      <c r="D60" s="13" t="s">
        <v>19</v>
      </c>
      <c r="E60" s="12" t="s">
        <v>20</v>
      </c>
      <c r="F60" s="12" t="s">
        <v>21</v>
      </c>
      <c r="G60" s="54">
        <v>814618750</v>
      </c>
      <c r="H60" s="13" t="s">
        <v>595</v>
      </c>
      <c r="I60" s="12" t="s">
        <v>595</v>
      </c>
      <c r="J60" s="12" t="s">
        <v>586</v>
      </c>
      <c r="K60" s="12" t="s">
        <v>149</v>
      </c>
      <c r="L60" s="12" t="s">
        <v>26</v>
      </c>
      <c r="M60" s="15">
        <v>11</v>
      </c>
      <c r="N60" s="12" t="s">
        <v>596</v>
      </c>
      <c r="O60" s="12" t="s">
        <v>445</v>
      </c>
      <c r="P60" s="12" t="s">
        <v>446</v>
      </c>
      <c r="Q60" s="12" t="s">
        <v>447</v>
      </c>
      <c r="R60" s="17">
        <v>2</v>
      </c>
      <c r="S60" s="45" t="s">
        <v>597</v>
      </c>
      <c r="T60" s="17">
        <v>6</v>
      </c>
      <c r="U60" s="45" t="s">
        <v>598</v>
      </c>
      <c r="V60" s="15"/>
      <c r="W60" s="12" t="s">
        <v>599</v>
      </c>
      <c r="X60" s="17">
        <v>2</v>
      </c>
      <c r="Y60" s="45" t="s">
        <v>600</v>
      </c>
      <c r="Z60" s="15">
        <v>1</v>
      </c>
      <c r="AA60" s="45" t="s">
        <v>601</v>
      </c>
      <c r="AB60" s="15"/>
      <c r="AC60" s="12" t="s">
        <v>602</v>
      </c>
      <c r="AD60" s="15"/>
      <c r="AE60" s="12" t="s">
        <v>603</v>
      </c>
      <c r="AF60" s="17"/>
      <c r="AG60" s="12" t="s">
        <v>604</v>
      </c>
      <c r="AH60" s="17"/>
      <c r="AI60" s="12" t="s">
        <v>604</v>
      </c>
      <c r="AJ60" s="17"/>
      <c r="AK60" s="12" t="s">
        <v>604</v>
      </c>
      <c r="AL60" s="17"/>
      <c r="AM60" s="12" t="s">
        <v>605</v>
      </c>
      <c r="AN60" s="17">
        <f>+Z60+X60+T60+R60</f>
        <v>11</v>
      </c>
      <c r="AO60" s="40" t="s">
        <v>606</v>
      </c>
      <c r="AP60" s="18" t="s">
        <v>607</v>
      </c>
      <c r="AQ60" s="18" t="s">
        <v>608</v>
      </c>
      <c r="AR60" s="20">
        <f t="shared" ref="AR60:AR61" si="5">(+AN60/M60)*100</f>
        <v>100</v>
      </c>
    </row>
    <row r="61" spans="1:44" ht="315" x14ac:dyDescent="0.25">
      <c r="A61" s="12">
        <v>59</v>
      </c>
      <c r="B61" s="12" t="s">
        <v>439</v>
      </c>
      <c r="C61" s="12" t="s">
        <v>21</v>
      </c>
      <c r="D61" s="13" t="s">
        <v>19</v>
      </c>
      <c r="E61" s="12" t="s">
        <v>20</v>
      </c>
      <c r="F61" s="12" t="s">
        <v>21</v>
      </c>
      <c r="G61" s="14">
        <v>3000000000</v>
      </c>
      <c r="H61" s="13" t="s">
        <v>609</v>
      </c>
      <c r="I61" s="12" t="s">
        <v>609</v>
      </c>
      <c r="J61" s="12" t="s">
        <v>586</v>
      </c>
      <c r="K61" s="12" t="s">
        <v>149</v>
      </c>
      <c r="L61" s="12" t="s">
        <v>26</v>
      </c>
      <c r="M61" s="15">
        <v>1</v>
      </c>
      <c r="N61" s="12" t="s">
        <v>610</v>
      </c>
      <c r="O61" s="12" t="s">
        <v>445</v>
      </c>
      <c r="P61" s="12" t="s">
        <v>446</v>
      </c>
      <c r="Q61" s="12" t="s">
        <v>447</v>
      </c>
      <c r="R61" s="17">
        <v>0</v>
      </c>
      <c r="S61" s="12" t="s">
        <v>611</v>
      </c>
      <c r="T61" s="17"/>
      <c r="U61" s="12" t="s">
        <v>612</v>
      </c>
      <c r="V61" s="15"/>
      <c r="W61" s="12" t="s">
        <v>613</v>
      </c>
      <c r="X61" s="17"/>
      <c r="Y61" s="12" t="s">
        <v>614</v>
      </c>
      <c r="Z61" s="15">
        <v>1</v>
      </c>
      <c r="AA61" s="45" t="s">
        <v>615</v>
      </c>
      <c r="AB61" s="15"/>
      <c r="AC61" s="12" t="s">
        <v>472</v>
      </c>
      <c r="AD61" s="15"/>
      <c r="AE61" s="12" t="s">
        <v>616</v>
      </c>
      <c r="AF61" s="17"/>
      <c r="AG61" s="12" t="s">
        <v>617</v>
      </c>
      <c r="AH61" s="17"/>
      <c r="AI61" s="12" t="s">
        <v>467</v>
      </c>
      <c r="AJ61" s="17"/>
      <c r="AK61" s="12"/>
      <c r="AL61" s="17"/>
      <c r="AM61" s="40" t="s">
        <v>618</v>
      </c>
      <c r="AN61" s="17">
        <v>1</v>
      </c>
      <c r="AO61" s="40" t="s">
        <v>619</v>
      </c>
      <c r="AP61" s="18">
        <v>3022709470</v>
      </c>
      <c r="AQ61" s="18">
        <v>2115896629</v>
      </c>
      <c r="AR61" s="20">
        <f t="shared" si="5"/>
        <v>100</v>
      </c>
    </row>
    <row r="62" spans="1:44" ht="409.5" x14ac:dyDescent="0.25">
      <c r="A62" s="12">
        <v>60</v>
      </c>
      <c r="B62" s="12" t="s">
        <v>439</v>
      </c>
      <c r="C62" s="12" t="s">
        <v>21</v>
      </c>
      <c r="D62" s="13" t="s">
        <v>19</v>
      </c>
      <c r="E62" s="12" t="s">
        <v>20</v>
      </c>
      <c r="F62" s="12" t="s">
        <v>21</v>
      </c>
      <c r="G62" s="14">
        <v>2938585425</v>
      </c>
      <c r="H62" s="13" t="s">
        <v>620</v>
      </c>
      <c r="I62" s="12" t="s">
        <v>621</v>
      </c>
      <c r="J62" s="12" t="s">
        <v>586</v>
      </c>
      <c r="K62" s="12" t="s">
        <v>149</v>
      </c>
      <c r="L62" s="12" t="s">
        <v>26</v>
      </c>
      <c r="M62" s="15">
        <v>6</v>
      </c>
      <c r="N62" s="12" t="s">
        <v>622</v>
      </c>
      <c r="O62" s="12" t="s">
        <v>445</v>
      </c>
      <c r="P62" s="12" t="s">
        <v>446</v>
      </c>
      <c r="Q62" s="12" t="s">
        <v>447</v>
      </c>
      <c r="R62" s="17">
        <v>0</v>
      </c>
      <c r="S62" s="45" t="s">
        <v>623</v>
      </c>
      <c r="T62" s="17">
        <v>1</v>
      </c>
      <c r="U62" s="45" t="s">
        <v>624</v>
      </c>
      <c r="V62" s="15">
        <v>2</v>
      </c>
      <c r="W62" s="45" t="s">
        <v>625</v>
      </c>
      <c r="X62" s="17"/>
      <c r="Y62" s="45" t="s">
        <v>626</v>
      </c>
      <c r="Z62" s="15"/>
      <c r="AA62" s="12" t="s">
        <v>627</v>
      </c>
      <c r="AB62" s="15"/>
      <c r="AC62" s="12" t="s">
        <v>628</v>
      </c>
      <c r="AD62" s="15">
        <v>1</v>
      </c>
      <c r="AE62" s="12" t="s">
        <v>629</v>
      </c>
      <c r="AF62" s="17">
        <v>1</v>
      </c>
      <c r="AG62" s="12" t="s">
        <v>630</v>
      </c>
      <c r="AH62" s="17"/>
      <c r="AI62" s="12" t="s">
        <v>631</v>
      </c>
      <c r="AJ62" s="17"/>
      <c r="AK62" s="12" t="s">
        <v>632</v>
      </c>
      <c r="AL62" s="17"/>
      <c r="AM62" s="40" t="s">
        <v>633</v>
      </c>
      <c r="AN62" s="42">
        <v>1</v>
      </c>
      <c r="AO62" s="40" t="s">
        <v>634</v>
      </c>
      <c r="AP62" s="18">
        <v>2056118924.05</v>
      </c>
      <c r="AQ62" s="18" t="s">
        <v>635</v>
      </c>
      <c r="AR62" s="20">
        <f>(+(AN62+AF62+AD62+V62+T62)/M62)*100</f>
        <v>100</v>
      </c>
    </row>
    <row r="63" spans="1:44" ht="195" x14ac:dyDescent="0.25">
      <c r="A63" s="12">
        <v>61</v>
      </c>
      <c r="B63" s="12" t="s">
        <v>439</v>
      </c>
      <c r="C63" s="12" t="s">
        <v>21</v>
      </c>
      <c r="D63" s="13" t="s">
        <v>19</v>
      </c>
      <c r="E63" s="12" t="s">
        <v>20</v>
      </c>
      <c r="F63" s="12" t="s">
        <v>21</v>
      </c>
      <c r="G63" s="14">
        <v>150000000</v>
      </c>
      <c r="H63" s="13" t="s">
        <v>636</v>
      </c>
      <c r="I63" s="12" t="s">
        <v>637</v>
      </c>
      <c r="J63" s="12" t="s">
        <v>586</v>
      </c>
      <c r="K63" s="12" t="s">
        <v>149</v>
      </c>
      <c r="L63" s="12" t="s">
        <v>26</v>
      </c>
      <c r="M63" s="15">
        <v>3</v>
      </c>
      <c r="N63" s="12" t="s">
        <v>587</v>
      </c>
      <c r="O63" s="12"/>
      <c r="P63" s="12" t="s">
        <v>446</v>
      </c>
      <c r="Q63" s="12" t="s">
        <v>447</v>
      </c>
      <c r="R63" s="17"/>
      <c r="S63" s="45" t="s">
        <v>462</v>
      </c>
      <c r="T63" s="17"/>
      <c r="U63" s="12" t="s">
        <v>463</v>
      </c>
      <c r="V63" s="15"/>
      <c r="W63" s="45" t="s">
        <v>588</v>
      </c>
      <c r="X63" s="17"/>
      <c r="Y63" s="12" t="s">
        <v>589</v>
      </c>
      <c r="Z63" s="15"/>
      <c r="AA63" s="12" t="s">
        <v>638</v>
      </c>
      <c r="AB63" s="15"/>
      <c r="AC63" s="12" t="s">
        <v>590</v>
      </c>
      <c r="AD63" s="15"/>
      <c r="AE63" s="12" t="s">
        <v>639</v>
      </c>
      <c r="AF63" s="17">
        <v>3</v>
      </c>
      <c r="AG63" s="55" t="s">
        <v>640</v>
      </c>
      <c r="AH63" s="17"/>
      <c r="AI63" s="12" t="s">
        <v>467</v>
      </c>
      <c r="AJ63" s="17"/>
      <c r="AK63" s="12" t="s">
        <v>467</v>
      </c>
      <c r="AL63" s="17"/>
      <c r="AM63" s="40" t="s">
        <v>641</v>
      </c>
      <c r="AN63" s="42">
        <v>3</v>
      </c>
      <c r="AO63" s="40" t="s">
        <v>642</v>
      </c>
      <c r="AP63" s="18">
        <v>514850000</v>
      </c>
      <c r="AQ63" s="18">
        <v>98730731</v>
      </c>
      <c r="AR63" s="20">
        <f>(AN63/M63)*100</f>
        <v>100</v>
      </c>
    </row>
    <row r="64" spans="1:44" ht="195" x14ac:dyDescent="0.25">
      <c r="A64" s="12">
        <v>62</v>
      </c>
      <c r="B64" s="12" t="s">
        <v>439</v>
      </c>
      <c r="C64" s="12" t="s">
        <v>21</v>
      </c>
      <c r="D64" s="13" t="s">
        <v>19</v>
      </c>
      <c r="E64" s="12" t="s">
        <v>20</v>
      </c>
      <c r="F64" s="12" t="s">
        <v>21</v>
      </c>
      <c r="G64" s="14">
        <v>402086722</v>
      </c>
      <c r="H64" s="13" t="s">
        <v>643</v>
      </c>
      <c r="I64" s="12" t="s">
        <v>644</v>
      </c>
      <c r="J64" s="12" t="s">
        <v>586</v>
      </c>
      <c r="K64" s="12" t="s">
        <v>149</v>
      </c>
      <c r="L64" s="12" t="s">
        <v>26</v>
      </c>
      <c r="M64" s="15">
        <v>1</v>
      </c>
      <c r="N64" s="12" t="s">
        <v>645</v>
      </c>
      <c r="O64" s="12" t="s">
        <v>445</v>
      </c>
      <c r="P64" s="12" t="s">
        <v>446</v>
      </c>
      <c r="Q64" s="12" t="s">
        <v>447</v>
      </c>
      <c r="R64" s="17">
        <v>0</v>
      </c>
      <c r="S64" s="45" t="s">
        <v>646</v>
      </c>
      <c r="T64" s="17"/>
      <c r="U64" s="12" t="s">
        <v>647</v>
      </c>
      <c r="V64" s="15"/>
      <c r="W64" s="45" t="s">
        <v>648</v>
      </c>
      <c r="X64" s="17">
        <v>1</v>
      </c>
      <c r="Y64" s="45" t="s">
        <v>649</v>
      </c>
      <c r="Z64" s="15"/>
      <c r="AA64" s="12" t="s">
        <v>650</v>
      </c>
      <c r="AB64" s="15"/>
      <c r="AC64" s="12" t="s">
        <v>651</v>
      </c>
      <c r="AD64" s="15"/>
      <c r="AE64" s="12" t="s">
        <v>652</v>
      </c>
      <c r="AF64" s="17"/>
      <c r="AG64" s="55" t="s">
        <v>653</v>
      </c>
      <c r="AH64" s="17"/>
      <c r="AI64" s="12" t="s">
        <v>653</v>
      </c>
      <c r="AJ64" s="17"/>
      <c r="AK64" s="12" t="s">
        <v>653</v>
      </c>
      <c r="AL64" s="17"/>
      <c r="AM64" s="40" t="s">
        <v>654</v>
      </c>
      <c r="AN64" s="42">
        <v>1</v>
      </c>
      <c r="AO64" s="40" t="s">
        <v>655</v>
      </c>
      <c r="AP64" s="18">
        <v>121430003</v>
      </c>
      <c r="AQ64" s="18">
        <v>85943290</v>
      </c>
      <c r="AR64" s="20">
        <f t="shared" ref="AR64:AR67" si="6">(+AN64/M64)*100</f>
        <v>100</v>
      </c>
    </row>
    <row r="65" spans="1:44" ht="315" x14ac:dyDescent="0.25">
      <c r="A65" s="12">
        <v>63</v>
      </c>
      <c r="B65" s="12" t="s">
        <v>439</v>
      </c>
      <c r="C65" s="12" t="s">
        <v>21</v>
      </c>
      <c r="D65" s="13" t="s">
        <v>19</v>
      </c>
      <c r="E65" s="12" t="s">
        <v>228</v>
      </c>
      <c r="F65" s="12" t="s">
        <v>440</v>
      </c>
      <c r="G65" s="14">
        <v>314863375</v>
      </c>
      <c r="H65" s="13" t="s">
        <v>656</v>
      </c>
      <c r="I65" s="12" t="s">
        <v>657</v>
      </c>
      <c r="J65" s="12" t="s">
        <v>243</v>
      </c>
      <c r="K65" s="12" t="s">
        <v>149</v>
      </c>
      <c r="L65" s="12" t="s">
        <v>26</v>
      </c>
      <c r="M65" s="15">
        <v>1</v>
      </c>
      <c r="N65" s="12" t="s">
        <v>658</v>
      </c>
      <c r="O65" s="12" t="s">
        <v>445</v>
      </c>
      <c r="P65" s="12" t="s">
        <v>446</v>
      </c>
      <c r="Q65" s="12" t="s">
        <v>447</v>
      </c>
      <c r="R65" s="17">
        <v>0</v>
      </c>
      <c r="S65" s="45" t="s">
        <v>462</v>
      </c>
      <c r="T65" s="17"/>
      <c r="U65" s="45" t="s">
        <v>659</v>
      </c>
      <c r="V65" s="15"/>
      <c r="W65" s="45" t="s">
        <v>660</v>
      </c>
      <c r="X65" s="17"/>
      <c r="Y65" s="12" t="s">
        <v>661</v>
      </c>
      <c r="Z65" s="15"/>
      <c r="AA65" s="12" t="s">
        <v>465</v>
      </c>
      <c r="AB65" s="15"/>
      <c r="AC65" s="12" t="s">
        <v>472</v>
      </c>
      <c r="AD65" s="15"/>
      <c r="AE65" s="12" t="s">
        <v>662</v>
      </c>
      <c r="AF65" s="17"/>
      <c r="AG65" s="12" t="s">
        <v>663</v>
      </c>
      <c r="AH65" s="17"/>
      <c r="AI65" s="12" t="s">
        <v>664</v>
      </c>
      <c r="AJ65" s="17"/>
      <c r="AK65" s="12" t="s">
        <v>665</v>
      </c>
      <c r="AL65" s="17"/>
      <c r="AM65" s="40" t="s">
        <v>666</v>
      </c>
      <c r="AN65" s="42">
        <v>2</v>
      </c>
      <c r="AO65" s="40" t="s">
        <v>667</v>
      </c>
      <c r="AP65" s="18">
        <v>314863375</v>
      </c>
      <c r="AQ65" s="18">
        <v>260912341</v>
      </c>
      <c r="AR65" s="20">
        <f t="shared" si="6"/>
        <v>200</v>
      </c>
    </row>
    <row r="66" spans="1:44" ht="409.5" x14ac:dyDescent="0.25">
      <c r="A66" s="12">
        <v>64</v>
      </c>
      <c r="B66" s="12" t="s">
        <v>439</v>
      </c>
      <c r="C66" s="12" t="s">
        <v>21</v>
      </c>
      <c r="D66" s="13" t="s">
        <v>19</v>
      </c>
      <c r="E66" s="12" t="s">
        <v>228</v>
      </c>
      <c r="F66" s="12" t="s">
        <v>440</v>
      </c>
      <c r="G66" s="14">
        <v>1656621472</v>
      </c>
      <c r="H66" s="56" t="s">
        <v>668</v>
      </c>
      <c r="I66" s="12" t="s">
        <v>669</v>
      </c>
      <c r="J66" s="12" t="s">
        <v>243</v>
      </c>
      <c r="K66" s="12" t="s">
        <v>149</v>
      </c>
      <c r="L66" s="12" t="s">
        <v>26</v>
      </c>
      <c r="M66" s="15">
        <v>2</v>
      </c>
      <c r="N66" s="12" t="s">
        <v>670</v>
      </c>
      <c r="O66" s="12" t="s">
        <v>445</v>
      </c>
      <c r="P66" s="12" t="s">
        <v>446</v>
      </c>
      <c r="Q66" s="12" t="s">
        <v>447</v>
      </c>
      <c r="R66" s="17">
        <v>0</v>
      </c>
      <c r="S66" s="45" t="s">
        <v>462</v>
      </c>
      <c r="T66" s="17"/>
      <c r="U66" s="45" t="s">
        <v>671</v>
      </c>
      <c r="V66" s="15"/>
      <c r="W66" s="45" t="s">
        <v>672</v>
      </c>
      <c r="X66" s="17"/>
      <c r="Y66" s="12" t="s">
        <v>661</v>
      </c>
      <c r="Z66" s="15"/>
      <c r="AA66" s="12" t="s">
        <v>465</v>
      </c>
      <c r="AB66" s="15"/>
      <c r="AC66" s="12" t="s">
        <v>472</v>
      </c>
      <c r="AD66" s="15"/>
      <c r="AE66" s="12" t="s">
        <v>662</v>
      </c>
      <c r="AF66" s="17"/>
      <c r="AG66" s="12" t="s">
        <v>673</v>
      </c>
      <c r="AH66" s="17"/>
      <c r="AI66" s="12" t="s">
        <v>674</v>
      </c>
      <c r="AJ66" s="17"/>
      <c r="AK66" s="12" t="s">
        <v>675</v>
      </c>
      <c r="AL66" s="17"/>
      <c r="AM66" s="40" t="s">
        <v>676</v>
      </c>
      <c r="AN66" s="42">
        <v>2</v>
      </c>
      <c r="AO66" s="40" t="s">
        <v>834</v>
      </c>
      <c r="AP66" s="18">
        <f>+G66</f>
        <v>1656621472</v>
      </c>
      <c r="AQ66" s="18">
        <v>1289212531.24</v>
      </c>
      <c r="AR66" s="20">
        <f t="shared" si="6"/>
        <v>100</v>
      </c>
    </row>
    <row r="67" spans="1:44" ht="315" x14ac:dyDescent="0.25">
      <c r="A67" s="12">
        <v>65</v>
      </c>
      <c r="B67" s="12" t="s">
        <v>439</v>
      </c>
      <c r="C67" s="12" t="s">
        <v>21</v>
      </c>
      <c r="D67" s="13" t="s">
        <v>19</v>
      </c>
      <c r="E67" s="12" t="s">
        <v>228</v>
      </c>
      <c r="F67" s="12" t="s">
        <v>440</v>
      </c>
      <c r="G67" s="14">
        <v>194284612</v>
      </c>
      <c r="H67" s="56" t="s">
        <v>677</v>
      </c>
      <c r="I67" s="12" t="s">
        <v>678</v>
      </c>
      <c r="J67" s="12" t="s">
        <v>243</v>
      </c>
      <c r="K67" s="12" t="s">
        <v>149</v>
      </c>
      <c r="L67" s="12" t="s">
        <v>26</v>
      </c>
      <c r="M67" s="15">
        <v>1</v>
      </c>
      <c r="N67" s="12" t="s">
        <v>679</v>
      </c>
      <c r="O67" s="12" t="s">
        <v>445</v>
      </c>
      <c r="P67" s="12" t="s">
        <v>446</v>
      </c>
      <c r="Q67" s="12" t="s">
        <v>447</v>
      </c>
      <c r="R67" s="17">
        <v>0</v>
      </c>
      <c r="S67" s="45" t="s">
        <v>462</v>
      </c>
      <c r="T67" s="17"/>
      <c r="U67" s="45" t="s">
        <v>680</v>
      </c>
      <c r="V67" s="15"/>
      <c r="W67" s="45" t="s">
        <v>450</v>
      </c>
      <c r="X67" s="17"/>
      <c r="Y67" s="12" t="s">
        <v>661</v>
      </c>
      <c r="Z67" s="15"/>
      <c r="AA67" s="12" t="s">
        <v>465</v>
      </c>
      <c r="AB67" s="15"/>
      <c r="AC67" s="12" t="s">
        <v>472</v>
      </c>
      <c r="AD67" s="15"/>
      <c r="AE67" s="12" t="s">
        <v>662</v>
      </c>
      <c r="AF67" s="17"/>
      <c r="AG67" s="12" t="s">
        <v>681</v>
      </c>
      <c r="AH67" s="17"/>
      <c r="AI67" s="12" t="s">
        <v>664</v>
      </c>
      <c r="AJ67" s="17"/>
      <c r="AK67" s="12" t="s">
        <v>665</v>
      </c>
      <c r="AL67" s="17"/>
      <c r="AM67" s="40" t="s">
        <v>676</v>
      </c>
      <c r="AN67" s="42">
        <v>1</v>
      </c>
      <c r="AO67" s="40" t="s">
        <v>682</v>
      </c>
      <c r="AP67" s="18">
        <v>194284612</v>
      </c>
      <c r="AQ67" s="18">
        <v>189818086</v>
      </c>
      <c r="AR67" s="20">
        <f t="shared" si="6"/>
        <v>100</v>
      </c>
    </row>
    <row r="68" spans="1:44" ht="375" x14ac:dyDescent="0.25">
      <c r="A68" s="12">
        <v>66</v>
      </c>
      <c r="B68" s="57" t="s">
        <v>683</v>
      </c>
      <c r="C68" s="58" t="s">
        <v>684</v>
      </c>
      <c r="D68" s="59" t="s">
        <v>19</v>
      </c>
      <c r="E68" s="58" t="s">
        <v>685</v>
      </c>
      <c r="F68" s="57" t="s">
        <v>21</v>
      </c>
      <c r="G68" s="60">
        <v>0</v>
      </c>
      <c r="H68" s="61" t="s">
        <v>686</v>
      </c>
      <c r="I68" s="62" t="s">
        <v>687</v>
      </c>
      <c r="J68" s="62" t="s">
        <v>688</v>
      </c>
      <c r="K68" s="63" t="s">
        <v>689</v>
      </c>
      <c r="L68" s="64" t="s">
        <v>26</v>
      </c>
      <c r="M68" s="65" t="s">
        <v>690</v>
      </c>
      <c r="N68" s="62" t="s">
        <v>691</v>
      </c>
      <c r="O68" s="66" t="s">
        <v>692</v>
      </c>
      <c r="P68" s="12" t="s">
        <v>693</v>
      </c>
      <c r="Q68" s="19" t="s">
        <v>694</v>
      </c>
      <c r="R68" s="67">
        <v>23862283</v>
      </c>
      <c r="S68" s="68" t="s">
        <v>835</v>
      </c>
      <c r="T68" s="68">
        <v>21156793</v>
      </c>
      <c r="U68" s="68" t="s">
        <v>695</v>
      </c>
      <c r="V68" s="69">
        <v>23184628</v>
      </c>
      <c r="W68" s="68" t="s">
        <v>696</v>
      </c>
      <c r="X68" s="68">
        <v>21427378</v>
      </c>
      <c r="Y68" s="68" t="s">
        <v>697</v>
      </c>
      <c r="Z68" s="69">
        <v>23244935.800000001</v>
      </c>
      <c r="AA68" s="68" t="s">
        <v>698</v>
      </c>
      <c r="AB68" s="15">
        <v>22327167.41</v>
      </c>
      <c r="AC68" s="68" t="s">
        <v>699</v>
      </c>
      <c r="AD68" s="70">
        <v>23133708</v>
      </c>
      <c r="AE68" s="40" t="s">
        <v>700</v>
      </c>
      <c r="AF68" s="17">
        <v>23254231</v>
      </c>
      <c r="AG68" s="12" t="s">
        <v>701</v>
      </c>
      <c r="AH68" s="71">
        <v>22547138</v>
      </c>
      <c r="AI68" s="40" t="s">
        <v>702</v>
      </c>
      <c r="AJ68" s="42">
        <v>22824367</v>
      </c>
      <c r="AK68" s="40" t="s">
        <v>703</v>
      </c>
      <c r="AL68" s="42">
        <v>22339660</v>
      </c>
      <c r="AM68" s="40" t="s">
        <v>704</v>
      </c>
      <c r="AN68" s="34">
        <v>23162288</v>
      </c>
      <c r="AO68" s="35" t="s">
        <v>825</v>
      </c>
      <c r="AP68" s="18" t="s">
        <v>817</v>
      </c>
      <c r="AQ68" s="18" t="s">
        <v>817</v>
      </c>
      <c r="AR68" s="20">
        <f>(272464577/295650000)*100</f>
        <v>92.157813969220356</v>
      </c>
    </row>
    <row r="69" spans="1:44" ht="409.5" x14ac:dyDescent="0.25">
      <c r="A69" s="12">
        <v>67</v>
      </c>
      <c r="B69" s="57" t="s">
        <v>683</v>
      </c>
      <c r="C69" s="58" t="s">
        <v>684</v>
      </c>
      <c r="D69" s="59" t="s">
        <v>19</v>
      </c>
      <c r="E69" s="64" t="s">
        <v>685</v>
      </c>
      <c r="F69" s="62" t="s">
        <v>21</v>
      </c>
      <c r="G69" s="60">
        <v>0</v>
      </c>
      <c r="H69" s="56" t="s">
        <v>706</v>
      </c>
      <c r="I69" s="66" t="s">
        <v>707</v>
      </c>
      <c r="J69" s="72" t="s">
        <v>708</v>
      </c>
      <c r="K69" s="63" t="s">
        <v>709</v>
      </c>
      <c r="L69" s="59" t="s">
        <v>26</v>
      </c>
      <c r="M69" s="73" t="s">
        <v>710</v>
      </c>
      <c r="N69" s="62" t="s">
        <v>691</v>
      </c>
      <c r="O69" s="66" t="s">
        <v>692</v>
      </c>
      <c r="P69" s="62" t="s">
        <v>693</v>
      </c>
      <c r="Q69" s="74" t="s">
        <v>694</v>
      </c>
      <c r="R69" s="68">
        <v>40729.449999999997</v>
      </c>
      <c r="S69" s="68" t="s">
        <v>836</v>
      </c>
      <c r="T69" s="68">
        <v>36238.92</v>
      </c>
      <c r="U69" s="68" t="s">
        <v>711</v>
      </c>
      <c r="V69" s="69">
        <v>39467.74</v>
      </c>
      <c r="W69" s="68" t="s">
        <v>712</v>
      </c>
      <c r="X69" s="68">
        <v>38572.78</v>
      </c>
      <c r="Y69" s="68" t="s">
        <v>713</v>
      </c>
      <c r="Z69" s="69">
        <v>40190.879999999997</v>
      </c>
      <c r="AA69" s="68" t="s">
        <v>714</v>
      </c>
      <c r="AB69" s="15">
        <v>38346.364000000001</v>
      </c>
      <c r="AC69" s="68" t="s">
        <v>715</v>
      </c>
      <c r="AD69" s="70">
        <v>37061</v>
      </c>
      <c r="AE69" s="40" t="s">
        <v>716</v>
      </c>
      <c r="AF69" s="17">
        <v>37752</v>
      </c>
      <c r="AG69" s="12" t="s">
        <v>717</v>
      </c>
      <c r="AH69" s="17">
        <v>37280.25</v>
      </c>
      <c r="AI69" s="12" t="s">
        <v>718</v>
      </c>
      <c r="AJ69" s="42">
        <v>39324</v>
      </c>
      <c r="AK69" s="40" t="s">
        <v>719</v>
      </c>
      <c r="AL69" s="42">
        <v>37409</v>
      </c>
      <c r="AM69" s="40" t="s">
        <v>720</v>
      </c>
      <c r="AN69" s="34">
        <v>36964</v>
      </c>
      <c r="AO69" s="35" t="s">
        <v>826</v>
      </c>
      <c r="AP69" s="18" t="s">
        <v>817</v>
      </c>
      <c r="AQ69" s="18" t="s">
        <v>817</v>
      </c>
      <c r="AR69" s="20">
        <f>(459336/580068.25)*100</f>
        <v>79.186543997193439</v>
      </c>
    </row>
    <row r="70" spans="1:44" ht="409.5" x14ac:dyDescent="0.25">
      <c r="A70" s="12">
        <v>68</v>
      </c>
      <c r="B70" s="57" t="s">
        <v>683</v>
      </c>
      <c r="C70" s="58" t="s">
        <v>684</v>
      </c>
      <c r="D70" s="59" t="s">
        <v>19</v>
      </c>
      <c r="E70" s="64" t="s">
        <v>685</v>
      </c>
      <c r="F70" s="62" t="s">
        <v>21</v>
      </c>
      <c r="G70" s="60">
        <v>0</v>
      </c>
      <c r="H70" s="56" t="s">
        <v>721</v>
      </c>
      <c r="I70" s="66" t="s">
        <v>722</v>
      </c>
      <c r="J70" s="66" t="s">
        <v>723</v>
      </c>
      <c r="K70" s="63" t="s">
        <v>709</v>
      </c>
      <c r="L70" s="59" t="s">
        <v>26</v>
      </c>
      <c r="M70" s="73" t="s">
        <v>724</v>
      </c>
      <c r="N70" s="62" t="s">
        <v>691</v>
      </c>
      <c r="O70" s="66" t="s">
        <v>692</v>
      </c>
      <c r="P70" s="62" t="s">
        <v>693</v>
      </c>
      <c r="Q70" s="74" t="s">
        <v>694</v>
      </c>
      <c r="R70" s="68">
        <v>25443.38</v>
      </c>
      <c r="S70" s="68" t="s">
        <v>725</v>
      </c>
      <c r="T70" s="68">
        <v>23070.09</v>
      </c>
      <c r="U70" s="68" t="s">
        <v>726</v>
      </c>
      <c r="V70" s="69">
        <v>25454.38</v>
      </c>
      <c r="W70" s="68" t="s">
        <v>727</v>
      </c>
      <c r="X70" s="68">
        <v>24264.06</v>
      </c>
      <c r="Y70" s="68" t="s">
        <v>728</v>
      </c>
      <c r="Z70" s="69">
        <v>24796.38</v>
      </c>
      <c r="AA70" s="68" t="s">
        <v>729</v>
      </c>
      <c r="AB70" s="75">
        <v>23793.187000000002</v>
      </c>
      <c r="AC70" s="68" t="s">
        <v>730</v>
      </c>
      <c r="AD70" s="70">
        <v>24711</v>
      </c>
      <c r="AE70" s="40" t="s">
        <v>731</v>
      </c>
      <c r="AF70" s="17">
        <v>24789</v>
      </c>
      <c r="AG70" s="12" t="s">
        <v>732</v>
      </c>
      <c r="AH70" s="17">
        <v>24428.81</v>
      </c>
      <c r="AI70" s="12" t="s">
        <v>733</v>
      </c>
      <c r="AJ70" s="42">
        <v>24751</v>
      </c>
      <c r="AK70" s="40" t="s">
        <v>734</v>
      </c>
      <c r="AL70" s="42">
        <v>22946</v>
      </c>
      <c r="AM70" s="40" t="s">
        <v>735</v>
      </c>
      <c r="AN70" s="17">
        <v>21480</v>
      </c>
      <c r="AO70" s="12" t="s">
        <v>827</v>
      </c>
      <c r="AP70" s="18" t="s">
        <v>817</v>
      </c>
      <c r="AQ70" s="18" t="s">
        <v>817</v>
      </c>
      <c r="AR70" s="20">
        <f>+(289927/371205)*100</f>
        <v>78.104282000511844</v>
      </c>
    </row>
    <row r="71" spans="1:44" s="21" customFormat="1" ht="218.25" customHeight="1" x14ac:dyDescent="0.25">
      <c r="A71" s="12">
        <v>69</v>
      </c>
      <c r="B71" s="57" t="s">
        <v>683</v>
      </c>
      <c r="C71" s="58" t="s">
        <v>684</v>
      </c>
      <c r="D71" s="59" t="s">
        <v>19</v>
      </c>
      <c r="E71" s="64" t="s">
        <v>685</v>
      </c>
      <c r="F71" s="62" t="s">
        <v>21</v>
      </c>
      <c r="G71" s="76">
        <v>0</v>
      </c>
      <c r="H71" s="40" t="s">
        <v>736</v>
      </c>
      <c r="I71" s="77" t="s">
        <v>737</v>
      </c>
      <c r="J71" s="66" t="s">
        <v>738</v>
      </c>
      <c r="K71" s="57" t="s">
        <v>739</v>
      </c>
      <c r="L71" s="78" t="s">
        <v>59</v>
      </c>
      <c r="M71" s="79">
        <v>10778680337</v>
      </c>
      <c r="N71" s="77" t="s">
        <v>740</v>
      </c>
      <c r="O71" s="66" t="s">
        <v>741</v>
      </c>
      <c r="P71" s="62" t="s">
        <v>693</v>
      </c>
      <c r="Q71" s="62" t="s">
        <v>705</v>
      </c>
      <c r="R71" s="12" t="s">
        <v>705</v>
      </c>
      <c r="S71" s="12" t="s">
        <v>705</v>
      </c>
      <c r="T71" s="12" t="s">
        <v>705</v>
      </c>
      <c r="U71" s="12" t="s">
        <v>705</v>
      </c>
      <c r="V71" s="80">
        <v>39296560</v>
      </c>
      <c r="W71" s="40" t="s">
        <v>837</v>
      </c>
      <c r="X71" s="12"/>
      <c r="Y71" s="12"/>
      <c r="Z71" s="12"/>
      <c r="AA71" s="12"/>
      <c r="AB71" s="68">
        <v>39296560</v>
      </c>
      <c r="AC71" s="81" t="s">
        <v>838</v>
      </c>
      <c r="AD71" s="12"/>
      <c r="AE71" s="12"/>
      <c r="AF71" s="12"/>
      <c r="AG71" s="12"/>
      <c r="AH71" s="12">
        <v>39296560</v>
      </c>
      <c r="AI71" s="12" t="s">
        <v>742</v>
      </c>
      <c r="AJ71" s="12" t="s">
        <v>705</v>
      </c>
      <c r="AK71" s="12" t="s">
        <v>705</v>
      </c>
      <c r="AL71" s="12" t="s">
        <v>705</v>
      </c>
      <c r="AM71" s="12"/>
      <c r="AN71" s="82">
        <f>+AH71+AB71+V71+39296560</f>
        <v>157186240</v>
      </c>
      <c r="AO71" s="12" t="s">
        <v>828</v>
      </c>
      <c r="AP71" s="18"/>
      <c r="AQ71" s="18"/>
      <c r="AR71" s="20">
        <f>(+AN71/M71)*100</f>
        <v>1.4583069085036917</v>
      </c>
    </row>
    <row r="72" spans="1:44" ht="135" x14ac:dyDescent="0.25">
      <c r="A72" s="12">
        <v>70</v>
      </c>
      <c r="B72" s="57" t="s">
        <v>683</v>
      </c>
      <c r="C72" s="83" t="s">
        <v>743</v>
      </c>
      <c r="D72" s="59" t="s">
        <v>19</v>
      </c>
      <c r="E72" s="64" t="s">
        <v>685</v>
      </c>
      <c r="F72" s="62" t="s">
        <v>21</v>
      </c>
      <c r="G72" s="60">
        <v>0</v>
      </c>
      <c r="H72" s="13" t="s">
        <v>744</v>
      </c>
      <c r="I72" s="66" t="s">
        <v>745</v>
      </c>
      <c r="J72" s="66" t="s">
        <v>746</v>
      </c>
      <c r="K72" s="63" t="s">
        <v>739</v>
      </c>
      <c r="L72" s="64" t="s">
        <v>26</v>
      </c>
      <c r="M72" s="84">
        <v>2220179722</v>
      </c>
      <c r="N72" s="85" t="s">
        <v>747</v>
      </c>
      <c r="O72" s="66" t="s">
        <v>748</v>
      </c>
      <c r="P72" s="62" t="s">
        <v>693</v>
      </c>
      <c r="Q72" s="74" t="s">
        <v>694</v>
      </c>
      <c r="R72" s="86">
        <v>1141586</v>
      </c>
      <c r="S72" s="87" t="s">
        <v>749</v>
      </c>
      <c r="T72" s="86">
        <v>8241817</v>
      </c>
      <c r="U72" s="87" t="s">
        <v>750</v>
      </c>
      <c r="V72" s="88">
        <v>129481733</v>
      </c>
      <c r="W72" s="87" t="s">
        <v>751</v>
      </c>
      <c r="X72" s="86">
        <v>378549627</v>
      </c>
      <c r="Y72" s="87" t="s">
        <v>752</v>
      </c>
      <c r="Z72" s="88">
        <v>437084574</v>
      </c>
      <c r="AA72" s="13" t="s">
        <v>753</v>
      </c>
      <c r="AB72" s="89">
        <v>597127377</v>
      </c>
      <c r="AC72" s="12" t="s">
        <v>754</v>
      </c>
      <c r="AD72" s="90">
        <v>739841543</v>
      </c>
      <c r="AE72" s="12" t="s">
        <v>755</v>
      </c>
      <c r="AF72" s="47">
        <v>875141543</v>
      </c>
      <c r="AG72" s="12" t="s">
        <v>756</v>
      </c>
      <c r="AH72" s="12" t="s">
        <v>757</v>
      </c>
      <c r="AI72" s="12" t="s">
        <v>758</v>
      </c>
      <c r="AJ72" s="40" t="s">
        <v>759</v>
      </c>
      <c r="AK72" s="40" t="s">
        <v>760</v>
      </c>
      <c r="AL72" s="40">
        <v>1317941543</v>
      </c>
      <c r="AM72" s="40" t="s">
        <v>761</v>
      </c>
      <c r="AN72" s="84">
        <v>1411387376</v>
      </c>
      <c r="AO72" s="40" t="s">
        <v>762</v>
      </c>
      <c r="AP72" s="18">
        <v>1650681561</v>
      </c>
      <c r="AQ72" s="18">
        <v>1411387376</v>
      </c>
      <c r="AR72" s="20">
        <f>(+AN72/M72)*100</f>
        <v>63.570861494428158</v>
      </c>
    </row>
    <row r="73" spans="1:44" ht="60" x14ac:dyDescent="0.25">
      <c r="A73" s="12">
        <v>71</v>
      </c>
      <c r="B73" s="57" t="s">
        <v>683</v>
      </c>
      <c r="C73" s="83" t="s">
        <v>743</v>
      </c>
      <c r="D73" s="59" t="s">
        <v>19</v>
      </c>
      <c r="E73" s="64" t="s">
        <v>685</v>
      </c>
      <c r="F73" s="62" t="s">
        <v>21</v>
      </c>
      <c r="G73" s="60">
        <v>0</v>
      </c>
      <c r="H73" s="13" t="s">
        <v>763</v>
      </c>
      <c r="I73" s="66" t="s">
        <v>764</v>
      </c>
      <c r="J73" s="66" t="s">
        <v>765</v>
      </c>
      <c r="K73" s="63" t="s">
        <v>739</v>
      </c>
      <c r="L73" s="64" t="s">
        <v>26</v>
      </c>
      <c r="M73" s="84">
        <v>53558136148.068001</v>
      </c>
      <c r="N73" s="85" t="s">
        <v>747</v>
      </c>
      <c r="O73" s="66" t="s">
        <v>748</v>
      </c>
      <c r="P73" s="62" t="s">
        <v>693</v>
      </c>
      <c r="Q73" s="74" t="s">
        <v>694</v>
      </c>
      <c r="R73" s="86">
        <v>1029374097.11</v>
      </c>
      <c r="S73" s="87" t="s">
        <v>766</v>
      </c>
      <c r="T73" s="86">
        <v>1941550217.1099999</v>
      </c>
      <c r="U73" s="87" t="s">
        <v>767</v>
      </c>
      <c r="V73" s="88">
        <v>2954064013.4000001</v>
      </c>
      <c r="W73" s="87" t="s">
        <v>768</v>
      </c>
      <c r="X73" s="86">
        <v>3934375404.3400002</v>
      </c>
      <c r="Y73" s="87" t="s">
        <v>769</v>
      </c>
      <c r="Z73" s="88">
        <v>5275417993.7399998</v>
      </c>
      <c r="AA73" s="13" t="s">
        <v>770</v>
      </c>
      <c r="AB73" s="89">
        <v>6966754579.7399998</v>
      </c>
      <c r="AC73" s="12" t="s">
        <v>771</v>
      </c>
      <c r="AD73" s="90">
        <v>8506411468.25</v>
      </c>
      <c r="AE73" s="12" t="s">
        <v>772</v>
      </c>
      <c r="AF73" s="47">
        <v>9863547512.9200001</v>
      </c>
      <c r="AG73" s="12" t="s">
        <v>773</v>
      </c>
      <c r="AH73" s="12" t="s">
        <v>774</v>
      </c>
      <c r="AI73" s="12" t="s">
        <v>775</v>
      </c>
      <c r="AJ73" s="40" t="s">
        <v>776</v>
      </c>
      <c r="AK73" s="40" t="s">
        <v>777</v>
      </c>
      <c r="AL73" s="40">
        <v>15452523504</v>
      </c>
      <c r="AM73" s="40" t="s">
        <v>778</v>
      </c>
      <c r="AN73" s="84">
        <v>17958706137</v>
      </c>
      <c r="AO73" s="40" t="s">
        <v>779</v>
      </c>
      <c r="AP73" s="18">
        <v>52050119336.910004</v>
      </c>
      <c r="AQ73" s="18">
        <v>17958706137</v>
      </c>
      <c r="AR73" s="20">
        <f>(+AN73/M73)*100</f>
        <v>33.531238068761326</v>
      </c>
    </row>
    <row r="74" spans="1:44" s="21" customFormat="1" ht="285" x14ac:dyDescent="0.25">
      <c r="A74" s="12">
        <v>72</v>
      </c>
      <c r="B74" s="12" t="s">
        <v>17</v>
      </c>
      <c r="C74" s="12" t="s">
        <v>45</v>
      </c>
      <c r="D74" s="13" t="s">
        <v>19</v>
      </c>
      <c r="E74" s="12" t="s">
        <v>20</v>
      </c>
      <c r="F74" s="12" t="s">
        <v>21</v>
      </c>
      <c r="G74" s="18">
        <v>0</v>
      </c>
      <c r="H74" s="12" t="s">
        <v>780</v>
      </c>
      <c r="I74" s="12" t="s">
        <v>781</v>
      </c>
      <c r="J74" s="13" t="s">
        <v>782</v>
      </c>
      <c r="K74" s="12" t="s">
        <v>49</v>
      </c>
      <c r="L74" s="12" t="s">
        <v>59</v>
      </c>
      <c r="M74" s="17">
        <v>4</v>
      </c>
      <c r="N74" s="12"/>
      <c r="O74" s="12"/>
      <c r="P74" s="12" t="s">
        <v>50</v>
      </c>
      <c r="Q74" s="12" t="s">
        <v>51</v>
      </c>
      <c r="R74" s="17"/>
      <c r="S74" s="12"/>
      <c r="T74" s="17"/>
      <c r="U74" s="12"/>
      <c r="V74" s="17"/>
      <c r="W74" s="12"/>
      <c r="X74" s="17"/>
      <c r="Y74" s="12"/>
      <c r="Z74" s="17">
        <v>1</v>
      </c>
      <c r="AA74" s="12" t="s">
        <v>783</v>
      </c>
      <c r="AB74" s="17"/>
      <c r="AC74" s="12" t="s">
        <v>784</v>
      </c>
      <c r="AD74" s="17"/>
      <c r="AE74" s="12"/>
      <c r="AF74" s="17"/>
      <c r="AG74" s="12"/>
      <c r="AH74" s="17"/>
      <c r="AI74" s="12" t="s">
        <v>785</v>
      </c>
      <c r="AJ74" s="17"/>
      <c r="AK74" s="12"/>
      <c r="AL74" s="17"/>
      <c r="AM74" s="12"/>
      <c r="AN74" s="17">
        <v>3</v>
      </c>
      <c r="AO74" s="12" t="s">
        <v>786</v>
      </c>
      <c r="AP74" s="18">
        <v>0</v>
      </c>
      <c r="AQ74" s="18">
        <v>0</v>
      </c>
      <c r="AR74" s="20">
        <f t="shared" ref="AR74" si="7">(+AN74/M74)*100</f>
        <v>75</v>
      </c>
    </row>
    <row r="75" spans="1:44" x14ac:dyDescent="0.25">
      <c r="A75" s="91"/>
      <c r="B75" s="91"/>
      <c r="C75" s="91"/>
      <c r="D75" s="92"/>
      <c r="E75" s="91"/>
      <c r="F75" s="91"/>
      <c r="H75" s="91"/>
      <c r="I75" s="91"/>
      <c r="J75" s="91"/>
      <c r="K75" s="91"/>
      <c r="L75" s="91"/>
      <c r="M75" s="93"/>
      <c r="N75" s="91"/>
      <c r="O75" s="91"/>
      <c r="P75" s="91"/>
      <c r="Q75" s="91"/>
      <c r="R75" s="91"/>
      <c r="S75" s="91"/>
      <c r="T75" s="91"/>
      <c r="U75" s="91"/>
      <c r="V75" s="93"/>
      <c r="W75" s="91"/>
      <c r="X75" s="91"/>
      <c r="Y75" s="91"/>
      <c r="Z75" s="93"/>
      <c r="AA75" s="91"/>
      <c r="AB75" s="93"/>
      <c r="AC75" s="91"/>
      <c r="AD75" s="93"/>
      <c r="AE75" s="91"/>
      <c r="AF75" s="91"/>
      <c r="AG75" s="91"/>
      <c r="AH75" s="91"/>
      <c r="AI75" s="91"/>
      <c r="AJ75" s="91"/>
      <c r="AK75" s="91"/>
      <c r="AL75" s="91"/>
      <c r="AM75" s="91"/>
      <c r="AN75" s="91"/>
      <c r="AO75" s="94" t="s">
        <v>811</v>
      </c>
      <c r="AP75" s="95"/>
      <c r="AQ75" s="96"/>
      <c r="AR75" s="97">
        <f>AVERAGE(AR4:AR74)</f>
        <v>94.419064070209728</v>
      </c>
    </row>
    <row r="76" spans="1:44" x14ac:dyDescent="0.25">
      <c r="AP76" s="100"/>
      <c r="AQ76" s="100"/>
    </row>
    <row r="77" spans="1:44" x14ac:dyDescent="0.25">
      <c r="AP77" s="100"/>
      <c r="AQ77" s="100"/>
    </row>
    <row r="78" spans="1:44" x14ac:dyDescent="0.25">
      <c r="AP78" s="100"/>
      <c r="AQ78" s="100"/>
    </row>
    <row r="79" spans="1:44" x14ac:dyDescent="0.25">
      <c r="AP79" s="100"/>
    </row>
    <row r="80" spans="1:44" x14ac:dyDescent="0.25">
      <c r="G80" s="101"/>
      <c r="AP80" s="100"/>
      <c r="AQ80" s="100"/>
    </row>
    <row r="81" spans="42:42" x14ac:dyDescent="0.25">
      <c r="AP81" s="102"/>
    </row>
  </sheetData>
  <sheetProtection autoFilter="0" pivotTables="0"/>
  <protectedRanges>
    <protectedRange sqref="Y68" name="Rango1_1_1"/>
    <protectedRange sqref="V69:W69" name="Rango1_5_2"/>
    <protectedRange sqref="Y69" name="Rango1_6_2"/>
    <protectedRange sqref="V70:W70" name="Rango1_7"/>
    <protectedRange sqref="Y70" name="Rango1_8"/>
  </protectedRanges>
  <autoFilter ref="A3:AR75" xr:uid="{D50FF9F3-420E-456B-ADB3-AF33C756F89E}"/>
  <mergeCells count="35">
    <mergeCell ref="N2:N3"/>
    <mergeCell ref="A1:Q1"/>
    <mergeCell ref="A2:A3"/>
    <mergeCell ref="B2:B3"/>
    <mergeCell ref="C2:C3"/>
    <mergeCell ref="D2:D3"/>
    <mergeCell ref="E2:E3"/>
    <mergeCell ref="F2:F3"/>
    <mergeCell ref="G2:G3"/>
    <mergeCell ref="H2:H3"/>
    <mergeCell ref="I2:I3"/>
    <mergeCell ref="J2:J3"/>
    <mergeCell ref="K2:K3"/>
    <mergeCell ref="L2:L3"/>
    <mergeCell ref="M2:M3"/>
    <mergeCell ref="O2:O3"/>
    <mergeCell ref="P2:P3"/>
    <mergeCell ref="Q2:Q3"/>
    <mergeCell ref="R2:S2"/>
    <mergeCell ref="T2:U2"/>
    <mergeCell ref="R1:AR1"/>
    <mergeCell ref="AR2:AR3"/>
    <mergeCell ref="AO75:AQ75"/>
    <mergeCell ref="AJ2:AK2"/>
    <mergeCell ref="AL2:AM2"/>
    <mergeCell ref="AN2:AO2"/>
    <mergeCell ref="AP2:AP3"/>
    <mergeCell ref="AQ2:AQ3"/>
    <mergeCell ref="AH2:AI2"/>
    <mergeCell ref="V2:W2"/>
    <mergeCell ref="X2:Y2"/>
    <mergeCell ref="Z2:AA2"/>
    <mergeCell ref="AB2:AC2"/>
    <mergeCell ref="AD2:AE2"/>
    <mergeCell ref="AF2:AG2"/>
  </mergeCells>
  <dataValidations count="1">
    <dataValidation type="decimal" errorStyle="warning" allowBlank="1" showInputMessage="1" showErrorMessage="1" errorTitle="Solo ingresar números" error="Sólo infgresar números sin signos ni simbolos." promptTitle="Atención." prompt="En este campo solo ingresar números" sqref="M45 M68:M73" xr:uid="{7059C350-75D8-45ED-9D2D-735DCD85F23F}">
      <formula1>0</formula1>
      <formula2>9900000</formula2>
    </dataValidation>
  </dataValidations>
  <hyperlinks>
    <hyperlink ref="Q10" r:id="rId1" xr:uid="{B09AB959-C279-4C41-9E34-6275BAFE96CC}"/>
    <hyperlink ref="Q30" r:id="rId2" xr:uid="{B525BAA9-DCB7-4ADB-A411-320A03A3D833}"/>
    <hyperlink ref="N24" r:id="rId3" xr:uid="{CB85CAF9-1661-4102-8146-93647BC78619}"/>
    <hyperlink ref="N23" r:id="rId4" xr:uid="{0D39237A-FE7D-473B-A5DD-F1AE78DB3AEF}"/>
    <hyperlink ref="N22" r:id="rId5" xr:uid="{0863A124-599C-47C1-996D-D1FAAA9577EF}"/>
    <hyperlink ref="N21" r:id="rId6" xr:uid="{7B27B529-0895-475E-8822-1A2934DD9F26}"/>
    <hyperlink ref="N20" r:id="rId7" xr:uid="{500942BE-B249-449D-9DFA-B0895BE75F15}"/>
    <hyperlink ref="N19" r:id="rId8" xr:uid="{15FB4E6D-F0BF-4ACA-8989-3D232B4F09C4}"/>
    <hyperlink ref="Q68" r:id="rId9" xr:uid="{9AAB94FF-CBE5-4BD0-B5EF-2235A27BA725}"/>
    <hyperlink ref="Q69" r:id="rId10" xr:uid="{0E3EFF97-A6FA-41ED-AB1D-C982140E3657}"/>
    <hyperlink ref="Q70" r:id="rId11" xr:uid="{DD8FD4D3-8776-4A2A-8939-6092A4017557}"/>
    <hyperlink ref="Q71" r:id="rId12" display="sonia.torres@anh.gov.co" xr:uid="{33CD757F-D18E-4CC8-B904-29E32B797816}"/>
    <hyperlink ref="Q72" r:id="rId13" xr:uid="{C965D752-E2D9-4384-90EB-C541B9440CAA}"/>
    <hyperlink ref="Q73" r:id="rId14" xr:uid="{CBBAD34C-1A0C-49EB-BA10-D861F380E9E1}"/>
    <hyperlink ref="Q5" r:id="rId15" xr:uid="{E97D271F-80E0-4669-B527-A8AA82A93866}"/>
  </hyperlinks>
  <pageMargins left="0.7" right="0.7" top="0.75" bottom="0.75" header="0.3" footer="0.3"/>
  <pageSetup orientation="portrait" r:id="rId16"/>
  <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Marin Ruiz</dc:creator>
  <cp:keywords/>
  <dc:description/>
  <cp:lastModifiedBy>Patricia Marin Ruiz</cp:lastModifiedBy>
  <cp:revision/>
  <dcterms:created xsi:type="dcterms:W3CDTF">2025-11-18T19:35:13Z</dcterms:created>
  <dcterms:modified xsi:type="dcterms:W3CDTF">2026-02-13T22:03:20Z</dcterms:modified>
  <cp:category/>
  <cp:contentStatus/>
</cp:coreProperties>
</file>