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tchmydocs.anh.gov.co\sperfiles\janier.cuervo\My Documents\PRESUPUESTO INFORMES\"/>
    </mc:Choice>
  </mc:AlternateContent>
  <xr:revisionPtr revIDLastSave="0" documentId="13_ncr:1_{7492D5C2-B338-40FA-A762-F8BD6307A1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IGENCIA ACTUAL" sheetId="4" r:id="rId1"/>
  </sheets>
  <definedNames>
    <definedName name="_xlnm._FilterDatabase" localSheetId="0" hidden="1">'VIGENCIA ACTUAL'!$A$11:$Q$129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7" i="4" l="1"/>
  <c r="P127" i="4"/>
  <c r="Q126" i="4"/>
  <c r="P126" i="4"/>
  <c r="Q125" i="4"/>
  <c r="P125" i="4"/>
  <c r="Q124" i="4"/>
  <c r="P124" i="4"/>
  <c r="Q123" i="4"/>
  <c r="P123" i="4"/>
  <c r="Q122" i="4"/>
  <c r="P122" i="4"/>
  <c r="Q121" i="4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1" i="4"/>
  <c r="P41" i="4"/>
  <c r="Q40" i="4"/>
  <c r="P40" i="4"/>
  <c r="Q39" i="4"/>
  <c r="P39" i="4"/>
  <c r="Q38" i="4"/>
  <c r="P38" i="4"/>
  <c r="Q37" i="4"/>
  <c r="P37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K56" i="4" l="1"/>
  <c r="L56" i="4"/>
  <c r="M56" i="4"/>
  <c r="N56" i="4"/>
  <c r="O56" i="4"/>
  <c r="O116" i="4" l="1"/>
  <c r="N116" i="4"/>
  <c r="M116" i="4"/>
  <c r="L116" i="4"/>
  <c r="K116" i="4"/>
  <c r="K120" i="4"/>
  <c r="O120" i="4"/>
  <c r="N120" i="4"/>
  <c r="M120" i="4"/>
  <c r="L120" i="4"/>
  <c r="K84" i="4" l="1"/>
  <c r="L84" i="4"/>
  <c r="M84" i="4"/>
  <c r="N84" i="4"/>
  <c r="O84" i="4"/>
  <c r="O20" i="4" l="1"/>
  <c r="K112" i="4" l="1"/>
  <c r="L112" i="4"/>
  <c r="M112" i="4"/>
  <c r="N112" i="4"/>
  <c r="O112" i="4"/>
  <c r="O77" i="4" l="1"/>
  <c r="N77" i="4"/>
  <c r="M77" i="4"/>
  <c r="L77" i="4"/>
  <c r="K77" i="4"/>
  <c r="O89" i="4" l="1"/>
  <c r="L89" i="4"/>
  <c r="M89" i="4"/>
  <c r="N89" i="4"/>
  <c r="K89" i="4"/>
  <c r="O104" i="4" l="1"/>
  <c r="N104" i="4"/>
  <c r="M104" i="4"/>
  <c r="L104" i="4"/>
  <c r="K104" i="4"/>
  <c r="O91" i="4" l="1"/>
  <c r="N91" i="4"/>
  <c r="M91" i="4"/>
  <c r="L91" i="4"/>
  <c r="K91" i="4"/>
  <c r="K88" i="4" l="1"/>
  <c r="O36" i="4"/>
  <c r="O88" i="4" l="1"/>
  <c r="O123" i="4" l="1"/>
  <c r="N123" i="4"/>
  <c r="M123" i="4"/>
  <c r="L123" i="4"/>
  <c r="K123" i="4"/>
  <c r="O107" i="4"/>
  <c r="N107" i="4"/>
  <c r="M107" i="4"/>
  <c r="K107" i="4"/>
  <c r="N88" i="4"/>
  <c r="M88" i="4"/>
  <c r="L88" i="4"/>
  <c r="O99" i="4"/>
  <c r="O98" i="4" s="1"/>
  <c r="N99" i="4"/>
  <c r="M99" i="4"/>
  <c r="L99" i="4"/>
  <c r="L98" i="4" s="1"/>
  <c r="K99" i="4"/>
  <c r="K98" i="4" s="1"/>
  <c r="O81" i="4"/>
  <c r="N81" i="4"/>
  <c r="M81" i="4"/>
  <c r="L81" i="4"/>
  <c r="K79" i="4"/>
  <c r="K81" i="4"/>
  <c r="K106" i="4" l="1"/>
  <c r="O106" i="4"/>
  <c r="N106" i="4"/>
  <c r="M106" i="4"/>
  <c r="K76" i="4"/>
  <c r="M98" i="4"/>
  <c r="N98" i="4"/>
  <c r="L107" i="4"/>
  <c r="L106" i="4" s="1"/>
  <c r="O79" i="4"/>
  <c r="O76" i="4" s="1"/>
  <c r="N79" i="4"/>
  <c r="M79" i="4"/>
  <c r="L79" i="4"/>
  <c r="L76" i="4" s="1"/>
  <c r="O40" i="4"/>
  <c r="N40" i="4"/>
  <c r="M40" i="4"/>
  <c r="L40" i="4"/>
  <c r="K40" i="4"/>
  <c r="N36" i="4"/>
  <c r="M36" i="4"/>
  <c r="L36" i="4"/>
  <c r="K36" i="4"/>
  <c r="N20" i="4"/>
  <c r="M20" i="4"/>
  <c r="L20" i="4"/>
  <c r="K20" i="4"/>
  <c r="O12" i="4"/>
  <c r="N12" i="4"/>
  <c r="M12" i="4"/>
  <c r="L12" i="4"/>
  <c r="K12" i="4"/>
  <c r="N76" i="4" l="1"/>
  <c r="M76" i="4"/>
  <c r="M35" i="4"/>
  <c r="N35" i="4"/>
  <c r="L35" i="4"/>
  <c r="O35" i="4"/>
  <c r="K35" i="4"/>
  <c r="L28" i="4" l="1"/>
  <c r="M28" i="4"/>
  <c r="N28" i="4"/>
  <c r="O28" i="4"/>
  <c r="O11" i="4" s="1"/>
  <c r="O10" i="4" l="1"/>
  <c r="O127" i="4" s="1"/>
  <c r="L11" i="4"/>
  <c r="N11" i="4"/>
  <c r="M11" i="4"/>
  <c r="K28" i="4"/>
  <c r="K11" i="4" s="1"/>
  <c r="K10" i="4" l="1"/>
  <c r="K127" i="4" s="1"/>
  <c r="M10" i="4"/>
  <c r="M127" i="4" s="1"/>
  <c r="N10" i="4"/>
  <c r="N127" i="4" s="1"/>
  <c r="L10" i="4"/>
  <c r="L127" i="4" s="1"/>
  <c r="L131" i="4" l="1"/>
  <c r="M131" i="4"/>
  <c r="O131" i="4"/>
  <c r="N131" i="4" l="1"/>
  <c r="K131" i="4" l="1"/>
  <c r="P10" i="4"/>
  <c r="Q10" i="4"/>
</calcChain>
</file>

<file path=xl/sharedStrings.xml><?xml version="1.0" encoding="utf-8"?>
<sst xmlns="http://schemas.openxmlformats.org/spreadsheetml/2006/main" count="988" uniqueCount="293">
  <si>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</si>
  <si>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</si>
  <si>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</si>
  <si>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</si>
  <si>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</si>
  <si>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</si>
  <si>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</si>
  <si>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</si>
  <si>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</si>
  <si>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</si>
  <si>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</si>
  <si>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</si>
  <si>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</si>
  <si>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</si>
  <si>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</si>
  <si>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</si>
  <si>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</si>
  <si>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</si>
  <si>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</si>
  <si>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</si>
  <si>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</si>
  <si>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</si>
  <si>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</si>
  <si>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</si>
  <si>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</si>
  <si>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</si>
  <si>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</si>
  <si>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</si>
  <si>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</si>
  <si>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</si>
  <si>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</si>
  <si>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</si>
  <si>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</si>
  <si>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</si>
  <si>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</si>
  <si>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</si>
  <si>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</si>
  <si>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</si>
  <si>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</si>
  <si>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</si>
  <si>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</si>
  <si>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</si>
  <si>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</si>
  <si>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</si>
  <si>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</si>
  <si>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</si>
  <si>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</si>
  <si>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</si>
  <si>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</si>
  <si>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</si>
  <si>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</si>
  <si>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</si>
  <si>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</si>
  <si>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</si>
  <si>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</si>
  <si>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</si>
  <si>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</si>
  <si>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</si>
  <si>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</si>
  <si>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</si>
  <si>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</si>
  <si>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</si>
  <si>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</si>
  <si>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</si>
  <si>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</si>
  <si>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</si>
  <si>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</si>
  <si>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</si>
  <si>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</si>
  <si>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</si>
  <si>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</si>
  <si>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</si>
  <si>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</si>
  <si>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</si>
  <si>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030</t>
  </si>
  <si>
    <t>A-01-01-03-001-001</t>
  </si>
  <si>
    <t>A-01-01-03-001-002</t>
  </si>
  <si>
    <t>A-01-01-03-001-003</t>
  </si>
  <si>
    <t>A-01-01-03-002</t>
  </si>
  <si>
    <t>A-01-01-03-030</t>
  </si>
  <si>
    <t>INDEMNIZACIÓN POR VACACIONES</t>
  </si>
  <si>
    <t>BONIFICACIÓN ESPECIAL DE RECREACIÓN</t>
  </si>
  <si>
    <t>PRIMA TÉCNICA NO SALARIAL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</si>
  <si>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</si>
  <si>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</si>
  <si>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</si>
  <si>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</si>
  <si>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</si>
  <si>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</si>
  <si>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</si>
  <si>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</si>
  <si>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</si>
  <si>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</si>
  <si>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</si>
  <si>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</si>
  <si>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</si>
  <si>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</si>
  <si>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</si>
  <si>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</si>
  <si>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</si>
  <si>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</si>
  <si>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</si>
  <si>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</si>
  <si>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</si>
  <si>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</si>
  <si>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</si>
  <si>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</si>
  <si>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</si>
  <si>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</si>
  <si>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</si>
  <si>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</si>
  <si>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</si>
  <si>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</si>
  <si>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</si>
  <si>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</si>
  <si>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</si>
  <si>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</si>
  <si>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</si>
  <si>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</si>
  <si>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</si>
  <si>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</si>
  <si>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</si>
  <si>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</si>
  <si>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</si>
  <si>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</si>
  <si>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</si>
  <si>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</si>
  <si>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</si>
  <si>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>2103</t>
  </si>
  <si>
    <t>1900</t>
  </si>
  <si>
    <t>4</t>
  </si>
  <si>
    <t>ORD</t>
  </si>
  <si>
    <t>2106</t>
  </si>
  <si>
    <t>2106014</t>
  </si>
  <si>
    <t>2106002</t>
  </si>
  <si>
    <t>2199</t>
  </si>
  <si>
    <t>2199065</t>
  </si>
  <si>
    <t>AGENCIA NACIONAL DE HIDROCARBUROS</t>
  </si>
  <si>
    <t>A-03</t>
  </si>
  <si>
    <t>A-05-01-01</t>
  </si>
  <si>
    <t>MATERIALES Y SUMINISTROS</t>
  </si>
  <si>
    <t>A-02-01-01-003-008</t>
  </si>
  <si>
    <t>MUEBLES, INSTRUMENTOS MUSICALES, ARTÍCULOS DE DEPORTE Y ANTIGÜEDADES</t>
  </si>
  <si>
    <t xml:space="preserve">AUXILIO DE CESANTÍAS 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</si>
  <si>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</si>
  <si>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</si>
  <si>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</si>
  <si>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</si>
  <si>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</si>
  <si>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</si>
  <si>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</si>
  <si>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</si>
  <si>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</si>
  <si>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</si>
  <si>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</si>
  <si>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</si>
  <si>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</si>
  <si>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</si>
  <si>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</si>
  <si>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</si>
  <si>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</si>
  <si>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</si>
  <si>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</si>
  <si>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</si>
  <si>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</si>
  <si>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</si>
  <si>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</si>
  <si>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</si>
  <si>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</si>
  <si>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</si>
  <si>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</si>
  <si>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</si>
  <si>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</si>
  <si>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</si>
  <si>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</si>
  <si>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</si>
  <si>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</si>
  <si>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</si>
  <si>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</si>
  <si>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</si>
  <si>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</si>
  <si>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</si>
  <si>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</si>
  <si>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</si>
  <si>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</si>
  <si>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A-05-01-02-008-007</t>
  </si>
  <si>
    <t>A-02-02-01</t>
  </si>
  <si>
    <t>A-02-02-02-009-006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</si>
  <si>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</si>
  <si>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</si>
  <si>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</si>
  <si>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</si>
  <si>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</si>
  <si>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</si>
  <si>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</si>
  <si>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</si>
  <si>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</si>
  <si>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</si>
  <si>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</si>
  <si>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</si>
  <si>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A-05-01-02-005-004</t>
  </si>
  <si>
    <t>APORTES A LA SEGURIDAD SOCIAL EN PENSIONES</t>
  </si>
  <si>
    <t>APORTES A LA SEGURIDAD SOCIAL EN SALUD</t>
  </si>
  <si>
    <t>A ÓRGANOS DEL PGN</t>
  </si>
  <si>
    <t>TRANSFERIR A LA UPME LEY 143 DE 1994</t>
  </si>
  <si>
    <t>A-03-03-01</t>
  </si>
  <si>
    <t>A-03-03-01-02</t>
  </si>
  <si>
    <t>VACACIONES</t>
  </si>
  <si>
    <t>A-03-10</t>
  </si>
  <si>
    <t>SENTENCIAS Y CONCILIACIONES</t>
  </si>
  <si>
    <t>SENTENCIAS</t>
  </si>
  <si>
    <t>CONCILIACIONES</t>
  </si>
  <si>
    <t>LAUDOS ARBITRALES</t>
  </si>
  <si>
    <t>A-03-10-001</t>
  </si>
  <si>
    <t>A-03-10-002</t>
  </si>
  <si>
    <t>A-03-10-003</t>
  </si>
  <si>
    <t>A-02-02-02-006-005</t>
  </si>
  <si>
    <t>SERVICIOS DE TRANSPORTE DE CARGA</t>
  </si>
  <si>
    <t>A-05-01-02-007-001</t>
  </si>
  <si>
    <t>APOYO PARA LA VIABILIZACION DE LAS ACTIVIDADES DE EXPLORACION Y PRODUCCION DE HIDROCARBUROS A TRAVES DE LA ARTICULACION INSTITUCIONAL DE LA GESTION SOCIO AMBIENTAL  NACIONAL</t>
  </si>
  <si>
    <t>IDENTIFICACION DE OPORTUNIDADES EXPLORATORIAS DE HIDROCARBUROS  NACIONAL</t>
  </si>
  <si>
    <t>C-2106-1900-3-0</t>
  </si>
  <si>
    <t>CONTRIBUCIÓN DE LA EVALUACIÓN DEL POTENCIAL DE FUENTES NO CONVENCIONALES DE ENERGÍA PARA LA TRANSICIÓN ENERGÉTICA NACIONAL</t>
  </si>
  <si>
    <t>EJECUCION PRESUPUESTAL DE GASTOS VIGENCIA 2024</t>
  </si>
  <si>
    <t>A-02-02-01-003-004</t>
  </si>
  <si>
    <t>QUÍMICOS BÁSICOS</t>
  </si>
  <si>
    <t>A-02-02-01-003-007</t>
  </si>
  <si>
    <t>VIDRIO Y PRODUCTOS DE VIDRIO Y OTROS PRODUCTOS NO METÁLICOS N.C.P.</t>
  </si>
  <si>
    <t>A-02-02-01-004-003</t>
  </si>
  <si>
    <t>A-02-02-01-004-006</t>
  </si>
  <si>
    <t>MAQUINARIA PARA USO GENERAL</t>
  </si>
  <si>
    <t>MAQUINARIA Y APARATOS ELÉCTRICOS</t>
  </si>
  <si>
    <t>SERVICIOS PROFESIONALES, CIENTÍFICOS Y TÉCNICOS (EXCEPTO LOS SERVICIOS DE INVESTIGACION, URBANISMO, JURÍDICOS Y DE CONTABILIDAD)</t>
  </si>
  <si>
    <t>SERVICIOS RECREATIVOS, CULTURALES Y DEPORTIVOS</t>
  </si>
  <si>
    <t>SERVICIOS PROFESIONALES, CIENTÍFICOS Y TÉCNICOS (EXCEPTO LOS SERVICIOS DE INVESTIGACIÓN, URBANISMO, JURÍDICOS Y DE CONTABILIDAD)</t>
  </si>
  <si>
    <t>C-2103-1900-7</t>
  </si>
  <si>
    <t>7</t>
  </si>
  <si>
    <t>53105E</t>
  </si>
  <si>
    <t>2103011</t>
  </si>
  <si>
    <t>2103018</t>
  </si>
  <si>
    <t>ADQUIS. DE BYS - SERVICIO DE DIVULGACIÓN PARA LA ATENCIÓN Y DISMINUCIÓN DE LA CONFLICTIVIDAD DEL SECTOR DE HIDROCARBUROS - APOYO PARA LA VIABILIZACION DE LAS ACTIVIDADES DE EXPLORACION Y PRODUCCION DE HIDROCARBUROS A TRAVES DE LA</t>
  </si>
  <si>
    <t>ADQUIS. DE BYS - DOCUMENTOS DE INVESTIGACIÓN - APOYO PARA LA VIABILIZACION DE LAS ACTIVIDADES DE EXPLORACION Y PRODUCCION DE HIDROCARBUROS A TRAVES DE LA ARTICULACION INSTITUCIONAL DE LA GESTION SOCIO AMBIENTAL  NACIONAL</t>
  </si>
  <si>
    <t>ADQUIS. DE BYS - DOCUMENTOS DE LINEAMIENTOS TÉCNICOS - APOYO PARA LA VIABILIZACION DE LAS ACTIVIDADES DE EXPLORACION Y PRODUCCION DE HIDROCARBUROS A TRAVES DE LA ARTICULACION INSTITUCIONAL DE LA GESTION SOCIO AMBIENTAL  NACIONAL</t>
  </si>
  <si>
    <t>ADQUIS. DE BYS - DOCUMENTOS DE PLANEACIÓN - APOYO PARA LA VIABILIZACION DE LAS ACTIVIDADES DE EXPLORACION Y PRODUCCION DE HIDROCARBUROS A TRAVES DE LA ARTICULACION INSTITUCIONAL DE LA GESTION SOCIO AMBIENTAL  NACIONAL</t>
  </si>
  <si>
    <t>8</t>
  </si>
  <si>
    <t>40301B</t>
  </si>
  <si>
    <t>2103012</t>
  </si>
  <si>
    <t>FORTALECIMIENTO PROMOCIÓN DEL SECTOR ENERGÉTICO COLOMBIANO EN EL MARCO DE UN ESCENARIO NACIONAL E INTERNACIONAL DE TRANSICIÓN ENERGÉTICA  NACIONAL</t>
  </si>
  <si>
    <t>C-2103-1900-8</t>
  </si>
  <si>
    <t xml:space="preserve">ADQUIS. DE BYS - SERVICIO DE DIVULGACIÓN PARA LA ATENCIÓN Y DISMINUCIÓN DE LA CONFLICTIVIDAD DEL SECTOR DE HIDROCARBUROS - FORTALECIMIENTO PROMOCIÓN DEL SECTOR ENERGÉTICO COLOMBIANO EN EL MARCO DE UN ESCENARIO NACIONAL E INTERNACIONAL DE TRANSICIÓN </t>
  </si>
  <si>
    <t>ADQUIS. DE BYS - SERVICIO DE DIVULGACIÓN PARA LA PROMOCIÓN Y POSICIONAMIENTO DE LOS RECURSOS HIDROCARBURÍFEROS - FORTALECIMIENTO PROMOCIÓN DEL SECTOR ENERGÉTICO COLOMBIANO EN EL MARCO DE UN ESCENARIO NACIONAL E INTERNACIONAL DE TRANSICIÓN ENERGÉTICA</t>
  </si>
  <si>
    <t>ADQUIS. DE BYS - DOCUMENTOS DE INVESTIGACIÓN - FORTALECIMIENTO PROMOCIÓN DEL SECTOR ENERGÉTICO COLOMBIANO EN EL MARCO DE UN ESCENARIO NACIONAL E INTERNACIONAL DE TRANSICIÓN ENERGÉTICA  NACIONAL</t>
  </si>
  <si>
    <t>3</t>
  </si>
  <si>
    <t>2106005</t>
  </si>
  <si>
    <t>C-2106-1900-3-40301B-2106002-02</t>
  </si>
  <si>
    <t>C-2103-1900-8-40301B-2103011-02</t>
  </si>
  <si>
    <t>C-2103-1900-8-40301B-2103012-02</t>
  </si>
  <si>
    <t>C-2103-1900-8-40301B-2103018-02</t>
  </si>
  <si>
    <t>C-2103-1900-7-53105E-2103011-02</t>
  </si>
  <si>
    <t>C-2103-1900-7-53105E-2103018-02</t>
  </si>
  <si>
    <t>C-2103-1900-7-53105E-2103025-02</t>
  </si>
  <si>
    <t>C-2103-1900-7-53105E-2103026-02</t>
  </si>
  <si>
    <t>ADQUIS. DE BYS - DOCUMENTOS DE INVESTIGACIÓN  - IDENTIFICACION DE OPORTUNIDADES EXPLORATORIAS DE HIDROCARBUROS  NACIONAL</t>
  </si>
  <si>
    <t>ADQUIS. DE BYS - DOCUMENTOS METODOLÓGICOS - IDENTIFICACION DE OPORTUNIDADES EXPLORATORIAS DE HIDROCARBUROS  NACIONAL</t>
  </si>
  <si>
    <t>ADQUIS. DE BYS - SERVICIO DE EVALUACIÓN DEL POTENCIAL MINERAL DE LAS ÁREAS DE INTERÉS - IDENTIFICACION DE OPORTUNIDADES EXPLORATORIAS DE HIDROCARBUROS  NACIONAL</t>
  </si>
  <si>
    <t>C-2106-1900-3-40301B-2106005-02</t>
  </si>
  <si>
    <t>C-2106-1900-3-40301B-2106014-02</t>
  </si>
  <si>
    <t>C-2106-1900-4</t>
  </si>
  <si>
    <t>40302A</t>
  </si>
  <si>
    <t>2106032</t>
  </si>
  <si>
    <t>C-2106-1900-4-40302A-2106002-02</t>
  </si>
  <si>
    <t>C-2106-1900-4-40302A-2106032-02</t>
  </si>
  <si>
    <t>ADQUIS. DE BYS - DOCUMENTOS DE INVESTIGACIÓN - CONTRIBUCIÓN DE LA EVALUACIÓN DEL POTENCIAL DE FUENTES NO CONVENCIONALES DE ENERGÍA PARA LA TRANSICIÓN ENERGÉTICA NACIONAL</t>
  </si>
  <si>
    <t>ADQUIS. DE BYS - ESTUDIOS DE PRE-INVERSIÓN - CONTRIBUCIÓN DE LA EVALUACIÓN DEL POTENCIAL DE FUENTES NO CONVENCIONALES DE ENERGÍA PARA LA TRANSICIÓN ENERGÉTICA NACIONAL</t>
  </si>
  <si>
    <t>C-2199-1900-4</t>
  </si>
  <si>
    <t>OPTIMIZACIÓN DE LAS TECNOLOGÍAS DE LA INFORMACIÓN EN EL MARCO DE LA TRANSFORMACIÓN DIGITAL PARA SOPORTAR LA TRANSICIÓN ENERGÉTICA DE LOS RECURSOS HIDROCARBURÍFEROS A NIVEL   NACIONAL</t>
  </si>
  <si>
    <t>53105D</t>
  </si>
  <si>
    <t>2199055</t>
  </si>
  <si>
    <t>2199067</t>
  </si>
  <si>
    <t>C-2199-1900-4-53105D-2199055-02</t>
  </si>
  <si>
    <t>C-2199-1900-4-53105D-2199065-02</t>
  </si>
  <si>
    <t>C-2199-1900-4-53105D-2199067-02</t>
  </si>
  <si>
    <t>ADQUIS. DE BYS - DOCUMENTOS DE LINEAMIENTOS TÉCNICOS - OPTIMIZACIÓN DE LAS TECNOLOGÍAS DE LA INFORMACIÓN EN EL MARCO DE LA TRANSFORMACIÓN DIGITAL PARA SOPORTAR LA TRANSICIÓN ENERGÉTICA DE LOS RECURSOS HIDROCARBURÍFEROS A NIVEL   NACIONAL</t>
  </si>
  <si>
    <t>ADQUIS. DE BYS - SERVICIOS DE INFORMACIÓN IMPLEMENTADOS - OPTIMIZACIÓN DE LAS TECNOLOGÍAS DE LA INFORMACIÓN EN EL MARCO DE LA TRANSFORMACIÓN DIGITAL PARA SOPORTAR LA TRANSICIÓN ENERGÉTICA DE LOS RECURSOS HIDROCARBURÍFEROS A NIVEL   NACIONAL</t>
  </si>
  <si>
    <t xml:space="preserve">ADQUIS. DE BYS - SERVICIOS TECNOLÓGICOS - OPTIMIZACIÓN DE LAS TECNOLOGÍAS DE LA INFORMACIÓN EN EL MARCO DE LA TRANSFORMACIÓN DIGITAL PARA SOPORTAR LA TRANSICIÓN ENERGÉTICA DE LOS RECURSOS HIDROCARBURÍFEROS A NIVEL   NACIONAL </t>
  </si>
  <si>
    <t>A-02-02-02-008-009</t>
  </si>
  <si>
    <t>OTROS SERVICIOS DE FABRICACIÓN; SERVICIOS DE EDICIÓN, IMPRESIÓN Y REPRODUCCIÓN; SERVICIOS DE RECUPERACIÓN DE MATERIALES</t>
  </si>
  <si>
    <t>JULIO</t>
  </si>
  <si>
    <t>A-02-01-01-004-007</t>
  </si>
  <si>
    <t>A-02-02-01-003-001</t>
  </si>
  <si>
    <t>PRODUCTOS DE MADERA, CORCHO, CESTERÍA Y ESPARTERÍA</t>
  </si>
  <si>
    <t>A-02-02-01-004-004</t>
  </si>
  <si>
    <t>MAQUINARIA PARA USOS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</si>
</sst>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  <numFmt numFmtId="169" formatCode="&quot;$&quot;\ #,##0.0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5">
    <xf numFmtId="0" fontId="0" fillId="0" borderId="0" xfId="0"/>
    <xf numFmtId="49" fontId="3" fillId="0" borderId="6" xfId="2" applyNumberFormat="1" applyFont="1" applyBorder="1" applyAlignment="1">
      <alignment vertical="center"/>
    </xf>
    <xf numFmtId="49" fontId="3" fillId="0" borderId="7" xfId="2" applyNumberFormat="1" applyFont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Border="1" applyAlignment="1">
      <alignment horizontal="left" wrapText="1"/>
    </xf>
    <xf numFmtId="49" fontId="5" fillId="0" borderId="12" xfId="2" applyNumberFormat="1" applyFont="1" applyBorder="1" applyAlignment="1">
      <alignment horizontal="center" vertical="center"/>
    </xf>
    <xf numFmtId="1" fontId="5" fillId="0" borderId="2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1" fontId="5" fillId="0" borderId="12" xfId="2" applyNumberFormat="1" applyFont="1" applyBorder="1" applyAlignment="1">
      <alignment horizontal="center" vertical="center"/>
    </xf>
    <xf numFmtId="49" fontId="3" fillId="0" borderId="12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3" fillId="0" borderId="15" xfId="2" applyNumberFormat="1" applyFont="1" applyBorder="1" applyAlignment="1">
      <alignment horizontal="center" vertical="center"/>
    </xf>
    <xf numFmtId="1" fontId="9" fillId="0" borderId="19" xfId="2" applyNumberFormat="1" applyFont="1" applyBorder="1" applyAlignment="1">
      <alignment horizontal="center" vertical="center"/>
    </xf>
    <xf numFmtId="1" fontId="9" fillId="0" borderId="20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left" vertical="center"/>
    </xf>
    <xf numFmtId="49" fontId="9" fillId="0" borderId="20" xfId="2" applyNumberFormat="1" applyFont="1" applyBorder="1" applyAlignment="1">
      <alignment vertical="center" wrapText="1"/>
    </xf>
    <xf numFmtId="1" fontId="7" fillId="0" borderId="19" xfId="2" applyNumberFormat="1" applyFont="1" applyBorder="1" applyAlignment="1">
      <alignment horizontal="center" vertical="center"/>
    </xf>
    <xf numFmtId="1" fontId="7" fillId="0" borderId="20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49" fontId="7" fillId="0" borderId="20" xfId="2" applyNumberFormat="1" applyFont="1" applyBorder="1" applyAlignment="1">
      <alignment horizontal="center" vertical="center"/>
    </xf>
    <xf numFmtId="49" fontId="7" fillId="0" borderId="20" xfId="2" applyNumberFormat="1" applyFont="1" applyBorder="1" applyAlignment="1">
      <alignment horizontal="left" vertical="center"/>
    </xf>
    <xf numFmtId="49" fontId="7" fillId="0" borderId="20" xfId="2" applyNumberFormat="1" applyFont="1" applyBorder="1" applyAlignment="1">
      <alignment vertical="center" wrapText="1"/>
    </xf>
    <xf numFmtId="49" fontId="9" fillId="0" borderId="20" xfId="2" applyNumberFormat="1" applyFont="1" applyBorder="1" applyAlignment="1">
      <alignment horizontal="left" vertical="center" wrapText="1"/>
    </xf>
    <xf numFmtId="0" fontId="10" fillId="0" borderId="0" xfId="2" applyFont="1"/>
    <xf numFmtId="49" fontId="7" fillId="0" borderId="20" xfId="2" applyNumberFormat="1" applyFont="1" applyBorder="1" applyAlignment="1">
      <alignment horizontal="left" vertical="center" wrapText="1"/>
    </xf>
    <xf numFmtId="0" fontId="8" fillId="0" borderId="0" xfId="2" applyFont="1"/>
    <xf numFmtId="0" fontId="8" fillId="0" borderId="0" xfId="2" applyFont="1" applyAlignment="1">
      <alignment vertical="center"/>
    </xf>
    <xf numFmtId="0" fontId="7" fillId="0" borderId="20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166" fontId="7" fillId="0" borderId="20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vertical="center" wrapText="1"/>
    </xf>
    <xf numFmtId="166" fontId="9" fillId="0" borderId="20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left" vertical="center"/>
    </xf>
    <xf numFmtId="0" fontId="7" fillId="0" borderId="19" xfId="2" applyFont="1" applyBorder="1" applyAlignment="1">
      <alignment horizontal="center" vertical="center"/>
    </xf>
    <xf numFmtId="166" fontId="7" fillId="0" borderId="20" xfId="2" applyNumberFormat="1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8" fillId="0" borderId="0" xfId="2" applyFont="1" applyAlignment="1">
      <alignment horizontal="right"/>
    </xf>
    <xf numFmtId="1" fontId="7" fillId="0" borderId="24" xfId="2" applyNumberFormat="1" applyFont="1" applyBorder="1" applyAlignment="1">
      <alignment horizontal="center" vertical="center"/>
    </xf>
    <xf numFmtId="1" fontId="7" fillId="0" borderId="25" xfId="2" applyNumberFormat="1" applyFont="1" applyBorder="1" applyAlignment="1">
      <alignment horizontal="center" vertical="center"/>
    </xf>
    <xf numFmtId="0" fontId="2" fillId="0" borderId="0" xfId="2"/>
    <xf numFmtId="0" fontId="6" fillId="0" borderId="0" xfId="2" applyFont="1"/>
    <xf numFmtId="0" fontId="8" fillId="0" borderId="0" xfId="2" applyFont="1" applyAlignment="1">
      <alignment horizontal="center"/>
    </xf>
    <xf numFmtId="49" fontId="7" fillId="0" borderId="25" xfId="2" applyNumberFormat="1" applyFont="1" applyBorder="1" applyAlignment="1">
      <alignment horizontal="center" vertical="center"/>
    </xf>
    <xf numFmtId="49" fontId="7" fillId="0" borderId="25" xfId="2" applyNumberFormat="1" applyFont="1" applyBorder="1" applyAlignment="1">
      <alignment horizontal="left" vertical="center"/>
    </xf>
    <xf numFmtId="49" fontId="7" fillId="0" borderId="25" xfId="2" applyNumberFormat="1" applyFont="1" applyBorder="1" applyAlignment="1">
      <alignment horizontal="left" vertical="center" wrapText="1"/>
    </xf>
    <xf numFmtId="0" fontId="10" fillId="0" borderId="0" xfId="2" applyFont="1" applyAlignment="1">
      <alignment horizontal="right" vertical="center"/>
    </xf>
    <xf numFmtId="49" fontId="6" fillId="0" borderId="4" xfId="2" applyNumberFormat="1" applyFont="1" applyBorder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wrapText="1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wrapText="1"/>
    </xf>
    <xf numFmtId="9" fontId="3" fillId="0" borderId="7" xfId="2" applyNumberFormat="1" applyFont="1" applyBorder="1" applyAlignment="1">
      <alignment vertical="center"/>
    </xf>
    <xf numFmtId="9" fontId="3" fillId="0" borderId="8" xfId="2" applyNumberFormat="1" applyFont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Border="1" applyAlignment="1">
      <alignment horizontal="right"/>
    </xf>
    <xf numFmtId="9" fontId="7" fillId="0" borderId="28" xfId="5" applyFont="1" applyFill="1" applyBorder="1" applyAlignment="1">
      <alignment horizontal="right" vertical="center"/>
    </xf>
    <xf numFmtId="9" fontId="7" fillId="0" borderId="29" xfId="5" applyFont="1" applyFill="1" applyBorder="1" applyAlignment="1">
      <alignment horizontal="right" vertical="center"/>
    </xf>
    <xf numFmtId="9" fontId="7" fillId="0" borderId="25" xfId="5" applyFont="1" applyFill="1" applyBorder="1" applyAlignment="1">
      <alignment horizontal="right" vertical="center"/>
    </xf>
    <xf numFmtId="9" fontId="7" fillId="0" borderId="26" xfId="5" applyFont="1" applyFill="1" applyBorder="1" applyAlignment="1">
      <alignment horizontal="right" vertical="center"/>
    </xf>
    <xf numFmtId="9" fontId="7" fillId="0" borderId="20" xfId="5" applyFont="1" applyFill="1" applyBorder="1" applyAlignment="1">
      <alignment horizontal="right" vertical="center"/>
    </xf>
    <xf numFmtId="9" fontId="7" fillId="0" borderId="17" xfId="5" applyFont="1" applyFill="1" applyBorder="1" applyAlignment="1">
      <alignment horizontal="right" vertical="center"/>
    </xf>
    <xf numFmtId="9" fontId="7" fillId="0" borderId="23" xfId="5" applyFont="1" applyFill="1" applyBorder="1" applyAlignment="1">
      <alignment horizontal="right" vertical="center"/>
    </xf>
    <xf numFmtId="9" fontId="7" fillId="0" borderId="18" xfId="5" applyFont="1" applyFill="1" applyBorder="1" applyAlignment="1">
      <alignment horizontal="right" vertical="center"/>
    </xf>
    <xf numFmtId="9" fontId="12" fillId="0" borderId="0" xfId="2" applyNumberFormat="1" applyFont="1"/>
    <xf numFmtId="9" fontId="13" fillId="0" borderId="0" xfId="2" applyNumberFormat="1" applyFont="1"/>
    <xf numFmtId="1" fontId="7" fillId="0" borderId="20" xfId="2" quotePrefix="1" applyNumberFormat="1" applyFont="1" applyBorder="1" applyAlignment="1">
      <alignment horizontal="center" vertical="center"/>
    </xf>
    <xf numFmtId="49" fontId="7" fillId="0" borderId="20" xfId="2" quotePrefix="1" applyNumberFormat="1" applyFont="1" applyBorder="1" applyAlignment="1">
      <alignment horizontal="center" vertical="center"/>
    </xf>
    <xf numFmtId="0" fontId="7" fillId="0" borderId="20" xfId="2" quotePrefix="1" applyFont="1" applyBorder="1" applyAlignment="1">
      <alignment horizontal="center" vertical="center"/>
    </xf>
    <xf numFmtId="1" fontId="15" fillId="0" borderId="19" xfId="2" applyNumberFormat="1" applyFont="1" applyBorder="1" applyAlignment="1">
      <alignment horizontal="center" vertical="center"/>
    </xf>
    <xf numFmtId="1" fontId="15" fillId="0" borderId="20" xfId="2" quotePrefix="1" applyNumberFormat="1" applyFont="1" applyBorder="1" applyAlignment="1">
      <alignment horizontal="center" vertical="center"/>
    </xf>
    <xf numFmtId="49" fontId="15" fillId="0" borderId="20" xfId="2" applyNumberFormat="1" applyFont="1" applyBorder="1" applyAlignment="1">
      <alignment horizontal="center" vertical="center"/>
    </xf>
    <xf numFmtId="1" fontId="9" fillId="0" borderId="20" xfId="2" quotePrefix="1" applyNumberFormat="1" applyFont="1" applyBorder="1" applyAlignment="1">
      <alignment horizontal="center" vertical="center"/>
    </xf>
    <xf numFmtId="49" fontId="9" fillId="0" borderId="20" xfId="2" quotePrefix="1" applyNumberFormat="1" applyFont="1" applyBorder="1" applyAlignment="1">
      <alignment horizontal="center" vertical="center"/>
    </xf>
    <xf numFmtId="0" fontId="9" fillId="0" borderId="20" xfId="2" quotePrefix="1" applyFont="1" applyBorder="1" applyAlignment="1">
      <alignment horizontal="center" vertical="center"/>
    </xf>
    <xf numFmtId="167" fontId="3" fillId="0" borderId="7" xfId="2" applyNumberFormat="1" applyFont="1" applyBorder="1" applyAlignment="1">
      <alignment vertical="center"/>
    </xf>
    <xf numFmtId="167" fontId="3" fillId="0" borderId="7" xfId="2" applyNumberFormat="1" applyFont="1" applyBorder="1"/>
    <xf numFmtId="167" fontId="7" fillId="0" borderId="28" xfId="2" applyNumberFormat="1" applyFont="1" applyBorder="1" applyAlignment="1">
      <alignment horizontal="right" vertical="center"/>
    </xf>
    <xf numFmtId="167" fontId="7" fillId="0" borderId="25" xfId="2" applyNumberFormat="1" applyFont="1" applyBorder="1" applyAlignment="1">
      <alignment horizontal="right" vertical="center"/>
    </xf>
    <xf numFmtId="167" fontId="7" fillId="0" borderId="20" xfId="2" applyNumberFormat="1" applyFont="1" applyBorder="1" applyAlignment="1">
      <alignment horizontal="right" vertical="center"/>
    </xf>
    <xf numFmtId="167" fontId="9" fillId="0" borderId="20" xfId="2" applyNumberFormat="1" applyFont="1" applyBorder="1" applyAlignment="1">
      <alignment horizontal="right" vertical="center"/>
    </xf>
    <xf numFmtId="167" fontId="7" fillId="0" borderId="23" xfId="2" applyNumberFormat="1" applyFont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/>
    <xf numFmtId="167" fontId="6" fillId="0" borderId="0" xfId="2" applyNumberFormat="1" applyFont="1"/>
    <xf numFmtId="167" fontId="12" fillId="0" borderId="0" xfId="2" applyNumberFormat="1" applyFont="1"/>
    <xf numFmtId="167" fontId="3" fillId="0" borderId="0" xfId="3" applyNumberFormat="1" applyFont="1" applyAlignment="1">
      <alignment horizontal="left"/>
    </xf>
    <xf numFmtId="167" fontId="16" fillId="0" borderId="20" xfId="2" applyNumberFormat="1" applyFont="1" applyBorder="1" applyAlignment="1">
      <alignment horizontal="right" vertical="center"/>
    </xf>
    <xf numFmtId="167" fontId="15" fillId="0" borderId="20" xfId="2" applyNumberFormat="1" applyFont="1" applyBorder="1" applyAlignment="1">
      <alignment horizontal="right" vertical="center"/>
    </xf>
    <xf numFmtId="9" fontId="12" fillId="0" borderId="2" xfId="2" applyNumberFormat="1" applyFont="1" applyBorder="1"/>
    <xf numFmtId="9" fontId="9" fillId="0" borderId="20" xfId="5" applyFont="1" applyFill="1" applyBorder="1" applyAlignment="1">
      <alignment horizontal="right" vertical="center"/>
    </xf>
    <xf numFmtId="9" fontId="9" fillId="0" borderId="17" xfId="5" applyFont="1" applyFill="1" applyBorder="1" applyAlignment="1">
      <alignment horizontal="right" vertical="center"/>
    </xf>
    <xf numFmtId="168" fontId="4" fillId="0" borderId="0" xfId="2" applyNumberFormat="1" applyFont="1"/>
    <xf numFmtId="167" fontId="3" fillId="0" borderId="0" xfId="5" applyNumberFormat="1" applyFont="1" applyFill="1" applyBorder="1"/>
    <xf numFmtId="167" fontId="2" fillId="0" borderId="0" xfId="2" applyNumberFormat="1"/>
    <xf numFmtId="167" fontId="3" fillId="0" borderId="0" xfId="2" applyNumberFormat="1" applyFont="1" applyAlignment="1">
      <alignment horizontal="right"/>
    </xf>
    <xf numFmtId="167" fontId="3" fillId="0" borderId="0" xfId="2" applyNumberFormat="1" applyFont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Alignment="1">
      <alignment horizontal="center"/>
    </xf>
    <xf numFmtId="167" fontId="8" fillId="0" borderId="0" xfId="2" applyNumberFormat="1" applyFont="1"/>
    <xf numFmtId="167" fontId="2" fillId="0" borderId="0" xfId="5" applyNumberFormat="1" applyFont="1" applyFill="1" applyBorder="1" applyAlignment="1"/>
    <xf numFmtId="167" fontId="10" fillId="0" borderId="0" xfId="2" applyNumberFormat="1" applyFont="1"/>
    <xf numFmtId="167" fontId="3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Alignment="1">
      <alignment vertical="center"/>
    </xf>
    <xf numFmtId="167" fontId="10" fillId="0" borderId="0" xfId="2" applyNumberFormat="1" applyFont="1" applyAlignment="1">
      <alignment horizontal="right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quotePrefix="1" applyFont="1" applyBorder="1" applyAlignment="1">
      <alignment horizontal="center" vertical="center"/>
    </xf>
    <xf numFmtId="1" fontId="9" fillId="0" borderId="32" xfId="2" quotePrefix="1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166" fontId="9" fillId="0" borderId="32" xfId="2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 wrapText="1"/>
    </xf>
    <xf numFmtId="0" fontId="9" fillId="0" borderId="32" xfId="2" applyFont="1" applyBorder="1" applyAlignment="1">
      <alignment vertical="center" wrapText="1"/>
    </xf>
    <xf numFmtId="167" fontId="9" fillId="0" borderId="32" xfId="2" applyNumberFormat="1" applyFont="1" applyBorder="1" applyAlignment="1">
      <alignment horizontal="right" vertical="center"/>
    </xf>
    <xf numFmtId="9" fontId="7" fillId="0" borderId="32" xfId="5" applyFont="1" applyFill="1" applyBorder="1" applyAlignment="1">
      <alignment horizontal="right" vertical="center"/>
    </xf>
    <xf numFmtId="9" fontId="7" fillId="0" borderId="21" xfId="5" applyFont="1" applyFill="1" applyBorder="1" applyAlignment="1">
      <alignment horizontal="right" vertical="center"/>
    </xf>
    <xf numFmtId="169" fontId="3" fillId="0" borderId="7" xfId="2" applyNumberFormat="1" applyFont="1" applyBorder="1" applyAlignment="1">
      <alignment vertical="center"/>
    </xf>
    <xf numFmtId="169" fontId="2" fillId="0" borderId="7" xfId="2" applyNumberFormat="1" applyBorder="1"/>
    <xf numFmtId="0" fontId="16" fillId="0" borderId="20" xfId="2" applyFont="1" applyBorder="1" applyAlignment="1">
      <alignment vertical="center" wrapText="1"/>
    </xf>
    <xf numFmtId="49" fontId="7" fillId="0" borderId="27" xfId="2" applyNumberFormat="1" applyFont="1" applyBorder="1" applyAlignment="1">
      <alignment horizontal="left" vertical="center" wrapText="1"/>
    </xf>
    <xf numFmtId="49" fontId="7" fillId="0" borderId="28" xfId="2" applyNumberFormat="1" applyFont="1" applyBorder="1" applyAlignment="1">
      <alignment horizontal="left" vertical="center" wrapText="1"/>
    </xf>
    <xf numFmtId="0" fontId="7" fillId="0" borderId="27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9" fontId="3" fillId="0" borderId="14" xfId="2" applyNumberFormat="1" applyFont="1" applyBorder="1" applyAlignment="1">
      <alignment horizontal="center" vertical="center" wrapText="1"/>
    </xf>
    <xf numFmtId="9" fontId="3" fillId="0" borderId="17" xfId="2" applyNumberFormat="1" applyFont="1" applyBorder="1" applyAlignment="1">
      <alignment horizontal="center" vertical="center" wrapText="1"/>
    </xf>
    <xf numFmtId="9" fontId="3" fillId="0" borderId="21" xfId="2" applyNumberFormat="1" applyFont="1" applyBorder="1" applyAlignment="1">
      <alignment horizontal="center" vertical="center" wrapText="1"/>
    </xf>
    <xf numFmtId="49" fontId="3" fillId="0" borderId="12" xfId="2" applyNumberFormat="1" applyFont="1" applyBorder="1" applyAlignment="1">
      <alignment horizontal="center" vertical="center" wrapText="1"/>
    </xf>
    <xf numFmtId="49" fontId="3" fillId="0" borderId="15" xfId="2" applyNumberFormat="1" applyFont="1" applyBorder="1" applyAlignment="1">
      <alignment horizontal="center" vertical="center" wrapText="1"/>
    </xf>
    <xf numFmtId="49" fontId="5" fillId="0" borderId="15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1" fontId="3" fillId="0" borderId="9" xfId="2" applyNumberFormat="1" applyFont="1" applyBorder="1" applyAlignment="1">
      <alignment horizontal="center" vertical="center"/>
    </xf>
    <xf numFmtId="1" fontId="3" fillId="0" borderId="10" xfId="2" applyNumberFormat="1" applyFont="1" applyBorder="1" applyAlignment="1">
      <alignment horizontal="center" vertical="center"/>
    </xf>
    <xf numFmtId="1" fontId="3" fillId="0" borderId="11" xfId="2" applyNumberFormat="1" applyFont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 wrapText="1"/>
    </xf>
    <xf numFmtId="167" fontId="3" fillId="0" borderId="15" xfId="2" applyNumberFormat="1" applyFont="1" applyBorder="1" applyAlignment="1">
      <alignment horizontal="center" vertical="center" wrapText="1"/>
    </xf>
    <xf numFmtId="167" fontId="3" fillId="0" borderId="13" xfId="2" applyNumberFormat="1" applyFont="1" applyBorder="1" applyAlignment="1">
      <alignment horizontal="center" vertical="center" wrapText="1"/>
    </xf>
    <xf numFmtId="167" fontId="3" fillId="0" borderId="16" xfId="2" applyNumberFormat="1" applyFont="1" applyBorder="1" applyAlignment="1">
      <alignment horizontal="center" vertical="center" wrapText="1"/>
    </xf>
    <xf numFmtId="9" fontId="3" fillId="0" borderId="13" xfId="2" applyNumberFormat="1" applyFont="1" applyBorder="1" applyAlignment="1">
      <alignment horizontal="center" vertical="center" wrapText="1"/>
    </xf>
    <xf numFmtId="9" fontId="3" fillId="0" borderId="16" xfId="2" applyNumberFormat="1" applyFont="1" applyBorder="1" applyAlignment="1">
      <alignment horizontal="center" vertical="center" wrapText="1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34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6670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E99E7AA6-D4CF-4170-B3A7-E3C23D8C963B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71096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8E0EEB70-5C70-4E0B-AF40-4020E4E93EFC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6670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42BC93AC-7D52-48C1-B286-CC405899693D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71096"/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703BA3E-B139-4756-8449-212D8806AB0E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667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FC8B022-5101-4876-8C76-5887F56945A4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71096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ABDAABA-0AA5-44B3-B06E-BAA469230E4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66700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F961C893-3DED-4193-8593-8D338A75D6E6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55</xdr:row>
      <xdr:rowOff>0</xdr:rowOff>
    </xdr:from>
    <xdr:ext cx="171450" cy="271096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203AE353-C9A8-4078-91F9-E4647079AF2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T138"/>
  <sheetViews>
    <sheetView tabSelected="1" zoomScale="115" zoomScaleNormal="115" workbookViewId="0">
      <pane xSplit="10" ySplit="9" topLeftCell="M114" activePane="bottomRight" state="frozen"/>
      <selection pane="topRight" activeCell="I1" sqref="I1"/>
      <selection pane="bottomLeft" activeCell="A10" sqref="A10"/>
      <selection pane="bottomRight" activeCell="I114" sqref="I114"/>
    </sheetView>
  </sheetViews>
  <sheetFormatPr baseColWidth="10" defaultColWidth="11.42578125" defaultRowHeight="15" x14ac:dyDescent="0.2"/>
  <cols>
    <col min="1" max="1" width="6.7109375" style="57" bestFit="1" customWidth="1"/>
    <col min="2" max="3" width="5" style="57" bestFit="1" customWidth="1"/>
    <col min="4" max="4" width="4.5703125" style="57" bestFit="1" customWidth="1"/>
    <col min="5" max="5" width="8" style="57" customWidth="1"/>
    <col min="6" max="6" width="8" style="57" bestFit="1" customWidth="1"/>
    <col min="7" max="7" width="4.140625" style="57" bestFit="1" customWidth="1"/>
    <col min="8" max="8" width="4.5703125" style="57" customWidth="1"/>
    <col min="9" max="9" width="30.28515625" style="57" bestFit="1" customWidth="1"/>
    <col min="10" max="10" width="33.42578125" style="58" customWidth="1"/>
    <col min="11" max="11" width="20" style="95" customWidth="1"/>
    <col min="12" max="12" width="19.85546875" style="95" bestFit="1" customWidth="1"/>
    <col min="13" max="13" width="20.85546875" style="95" customWidth="1"/>
    <col min="14" max="15" width="19.5703125" style="95" customWidth="1"/>
    <col min="16" max="16" width="15" style="71" customWidth="1"/>
    <col min="17" max="17" width="12.7109375" style="71" customWidth="1"/>
    <col min="18" max="18" width="20.5703125" style="95" bestFit="1" customWidth="1"/>
    <col min="19" max="19" width="21.85546875" style="95" bestFit="1" customWidth="1"/>
    <col min="20" max="20" width="15.28515625" style="56" bestFit="1" customWidth="1"/>
    <col min="21" max="16384" width="11.42578125" style="56"/>
  </cols>
  <sheetData>
    <row r="1" spans="1:19" s="45" customFormat="1" ht="12.75" x14ac:dyDescent="0.2">
      <c r="A1" s="147" t="s">
        <v>137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9"/>
      <c r="R1" s="104"/>
      <c r="S1" s="104"/>
    </row>
    <row r="2" spans="1:19" s="45" customFormat="1" ht="12.75" x14ac:dyDescent="0.2">
      <c r="A2" s="150" t="s">
        <v>223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04"/>
      <c r="S2" s="104"/>
    </row>
    <row r="3" spans="1:19" s="45" customFormat="1" ht="12.75" x14ac:dyDescent="0.2">
      <c r="A3" s="153" t="s">
        <v>287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04"/>
      <c r="S3" s="104"/>
    </row>
    <row r="4" spans="1:19" s="45" customFormat="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82"/>
      <c r="L4" s="130"/>
      <c r="M4" s="82"/>
      <c r="N4" s="82"/>
      <c r="O4" s="82"/>
      <c r="P4" s="59"/>
      <c r="Q4" s="60"/>
      <c r="R4" s="104"/>
      <c r="S4" s="104"/>
    </row>
    <row r="5" spans="1:19" s="45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83"/>
      <c r="L5" s="83"/>
      <c r="M5" s="131"/>
      <c r="N5" s="83"/>
      <c r="O5" s="96"/>
      <c r="P5" s="61"/>
      <c r="Q5" s="62"/>
      <c r="R5" s="105"/>
      <c r="S5" s="104"/>
    </row>
    <row r="6" spans="1:19" s="45" customFormat="1" ht="13.5" thickBot="1" x14ac:dyDescent="0.25">
      <c r="A6" s="156" t="s">
        <v>9</v>
      </c>
      <c r="B6" s="157"/>
      <c r="C6" s="157"/>
      <c r="D6" s="157"/>
      <c r="E6" s="157"/>
      <c r="F6" s="157"/>
      <c r="G6" s="157"/>
      <c r="H6" s="157"/>
      <c r="I6" s="157"/>
      <c r="J6" s="158"/>
      <c r="K6" s="159" t="s">
        <v>10</v>
      </c>
      <c r="L6" s="159" t="s">
        <v>11</v>
      </c>
      <c r="M6" s="159" t="s">
        <v>12</v>
      </c>
      <c r="N6" s="159" t="s">
        <v>13</v>
      </c>
      <c r="O6" s="161" t="s">
        <v>14</v>
      </c>
      <c r="P6" s="163" t="s">
        <v>15</v>
      </c>
      <c r="Q6" s="139" t="s">
        <v>16</v>
      </c>
      <c r="R6" s="106"/>
      <c r="S6" s="104"/>
    </row>
    <row r="7" spans="1:19" s="46" customFormat="1" x14ac:dyDescent="0.2">
      <c r="A7" s="5" t="s">
        <v>37</v>
      </c>
      <c r="B7" s="6" t="s">
        <v>1</v>
      </c>
      <c r="C7" s="5" t="s">
        <v>2</v>
      </c>
      <c r="D7" s="7" t="s">
        <v>3</v>
      </c>
      <c r="E7" s="8" t="s">
        <v>131</v>
      </c>
      <c r="F7" s="8" t="s">
        <v>38</v>
      </c>
      <c r="G7" s="8" t="s">
        <v>39</v>
      </c>
      <c r="H7" s="9" t="s">
        <v>17</v>
      </c>
      <c r="I7" s="9"/>
      <c r="J7" s="142" t="s">
        <v>4</v>
      </c>
      <c r="K7" s="160"/>
      <c r="L7" s="160"/>
      <c r="M7" s="160"/>
      <c r="N7" s="160"/>
      <c r="O7" s="162"/>
      <c r="P7" s="164"/>
      <c r="Q7" s="140"/>
      <c r="R7" s="106"/>
      <c r="S7" s="94"/>
    </row>
    <row r="8" spans="1:19" s="46" customFormat="1" x14ac:dyDescent="0.2">
      <c r="A8" s="144"/>
      <c r="B8" s="145"/>
      <c r="C8" s="144"/>
      <c r="D8" s="146"/>
      <c r="E8" s="10"/>
      <c r="F8" s="10"/>
      <c r="G8" s="10"/>
      <c r="H8" s="11" t="s">
        <v>18</v>
      </c>
      <c r="I8" s="11"/>
      <c r="J8" s="143"/>
      <c r="K8" s="160"/>
      <c r="L8" s="160"/>
      <c r="M8" s="160"/>
      <c r="N8" s="160"/>
      <c r="O8" s="162"/>
      <c r="P8" s="164"/>
      <c r="Q8" s="140"/>
      <c r="R8" s="106"/>
      <c r="S8" s="94"/>
    </row>
    <row r="9" spans="1:19" s="46" customFormat="1" ht="15.75" thickBot="1" x14ac:dyDescent="0.25">
      <c r="A9" s="144"/>
      <c r="B9" s="145"/>
      <c r="C9" s="144"/>
      <c r="D9" s="146"/>
      <c r="E9" s="10"/>
      <c r="F9" s="10"/>
      <c r="G9" s="10"/>
      <c r="H9" s="11" t="s">
        <v>8</v>
      </c>
      <c r="I9" s="11"/>
      <c r="J9" s="143"/>
      <c r="K9" s="160"/>
      <c r="L9" s="160"/>
      <c r="M9" s="160"/>
      <c r="N9" s="160"/>
      <c r="O9" s="162"/>
      <c r="P9" s="164"/>
      <c r="Q9" s="141"/>
      <c r="R9" s="106"/>
      <c r="S9" s="94"/>
    </row>
    <row r="10" spans="1:19" s="47" customFormat="1" thickBot="1" x14ac:dyDescent="0.25">
      <c r="A10" s="133" t="s">
        <v>19</v>
      </c>
      <c r="B10" s="134"/>
      <c r="C10" s="134"/>
      <c r="D10" s="134"/>
      <c r="E10" s="134"/>
      <c r="F10" s="134"/>
      <c r="G10" s="134"/>
      <c r="H10" s="134"/>
      <c r="I10" s="134"/>
      <c r="J10" s="134"/>
      <c r="K10" s="84">
        <f>K11+K35+K76+K88+K98</f>
        <v>4062376545369</v>
      </c>
      <c r="L10" s="84">
        <f>L11+L35+L76+L88+L98</f>
        <v>3522381617361.6602</v>
      </c>
      <c r="M10" s="84">
        <f>M11+M35+M76+M88+M98</f>
        <v>3511085783780.7295</v>
      </c>
      <c r="N10" s="84">
        <f>N11+N35+N76+N88+N98</f>
        <v>3489982950817.3799</v>
      </c>
      <c r="O10" s="84">
        <f>O11+O35+O76+O88+O98</f>
        <v>3488688549113.3799</v>
      </c>
      <c r="P10" s="63">
        <f>+M10/K10</f>
        <v>0.86429353472495618</v>
      </c>
      <c r="Q10" s="64">
        <f>+N10/K10</f>
        <v>0.8590988333653774</v>
      </c>
      <c r="R10" s="107"/>
      <c r="S10" s="108"/>
    </row>
    <row r="11" spans="1:19" s="27" customFormat="1" ht="14.25" x14ac:dyDescent="0.2">
      <c r="A11" s="43" t="s">
        <v>25</v>
      </c>
      <c r="B11" s="44"/>
      <c r="C11" s="44"/>
      <c r="D11" s="48"/>
      <c r="E11" s="48"/>
      <c r="F11" s="48"/>
      <c r="G11" s="48"/>
      <c r="H11" s="48"/>
      <c r="I11" s="49" t="s">
        <v>26</v>
      </c>
      <c r="J11" s="50" t="s">
        <v>6</v>
      </c>
      <c r="K11" s="85">
        <f>K12+K20+K28+K34</f>
        <v>41341100000</v>
      </c>
      <c r="L11" s="85">
        <f>L12+L20+L28+L34</f>
        <v>27289558300</v>
      </c>
      <c r="M11" s="85">
        <f>M12+M20+M28+M34</f>
        <v>19882117448.870003</v>
      </c>
      <c r="N11" s="85">
        <f>N12+N20+N28+N34</f>
        <v>19879415448.870003</v>
      </c>
      <c r="O11" s="85">
        <f>O12+O20+O28+O34</f>
        <v>19177142542.870003</v>
      </c>
      <c r="P11" s="65">
        <f t="shared" ref="P11:P74" si="0">+M11/K11</f>
        <v>0.48092860250138486</v>
      </c>
      <c r="Q11" s="66">
        <f t="shared" ref="Q11:Q74" si="1">+N11/K11</f>
        <v>0.48086324381475098</v>
      </c>
      <c r="R11" s="107"/>
      <c r="S11" s="109"/>
    </row>
    <row r="12" spans="1:19" s="27" customFormat="1" ht="14.25" x14ac:dyDescent="0.2">
      <c r="A12" s="18" t="s">
        <v>25</v>
      </c>
      <c r="B12" s="73" t="s">
        <v>27</v>
      </c>
      <c r="C12" s="73" t="s">
        <v>27</v>
      </c>
      <c r="D12" s="74" t="s">
        <v>27</v>
      </c>
      <c r="E12" s="21" t="s">
        <v>28</v>
      </c>
      <c r="F12" s="21"/>
      <c r="G12" s="21"/>
      <c r="H12" s="21" t="s">
        <v>5</v>
      </c>
      <c r="I12" s="22" t="s">
        <v>29</v>
      </c>
      <c r="J12" s="23" t="s">
        <v>30</v>
      </c>
      <c r="K12" s="86">
        <f>SUM(K13:K19)</f>
        <v>24154800000</v>
      </c>
      <c r="L12" s="86">
        <f t="shared" ref="L12:O12" si="2">SUM(L13:L19)</f>
        <v>18768406600</v>
      </c>
      <c r="M12" s="86">
        <f t="shared" si="2"/>
        <v>13221522123.870001</v>
      </c>
      <c r="N12" s="86">
        <f t="shared" si="2"/>
        <v>13218820123.870001</v>
      </c>
      <c r="O12" s="86">
        <f t="shared" si="2"/>
        <v>13218820123.870001</v>
      </c>
      <c r="P12" s="67">
        <f t="shared" si="0"/>
        <v>0.54736624289458002</v>
      </c>
      <c r="Q12" s="68">
        <f t="shared" si="1"/>
        <v>0.54725438107001512</v>
      </c>
      <c r="R12" s="107"/>
      <c r="S12" s="109"/>
    </row>
    <row r="13" spans="1:19" s="25" customFormat="1" ht="14.25" x14ac:dyDescent="0.2">
      <c r="A13" s="12" t="s">
        <v>25</v>
      </c>
      <c r="B13" s="13" t="s">
        <v>27</v>
      </c>
      <c r="C13" s="13" t="s">
        <v>27</v>
      </c>
      <c r="D13" s="14" t="s">
        <v>27</v>
      </c>
      <c r="E13" s="14" t="s">
        <v>28</v>
      </c>
      <c r="F13" s="14" t="s">
        <v>28</v>
      </c>
      <c r="G13" s="14"/>
      <c r="H13" s="15" t="s">
        <v>5</v>
      </c>
      <c r="I13" s="16" t="s">
        <v>47</v>
      </c>
      <c r="J13" s="17" t="s">
        <v>40</v>
      </c>
      <c r="K13" s="87">
        <v>16425264000</v>
      </c>
      <c r="L13" s="87">
        <v>13017000000</v>
      </c>
      <c r="M13" s="87">
        <v>10034455294.870001</v>
      </c>
      <c r="N13" s="87">
        <v>10031753294.870001</v>
      </c>
      <c r="O13" s="87">
        <v>10031753294.870001</v>
      </c>
      <c r="P13" s="67">
        <f t="shared" si="0"/>
        <v>0.61091592164789565</v>
      </c>
      <c r="Q13" s="68">
        <f t="shared" si="1"/>
        <v>0.61075141896471197</v>
      </c>
      <c r="R13" s="110"/>
      <c r="S13" s="111"/>
    </row>
    <row r="14" spans="1:19" s="25" customFormat="1" ht="14.25" x14ac:dyDescent="0.2">
      <c r="A14" s="12" t="s">
        <v>25</v>
      </c>
      <c r="B14" s="13" t="s">
        <v>27</v>
      </c>
      <c r="C14" s="13" t="s">
        <v>27</v>
      </c>
      <c r="D14" s="14" t="s">
        <v>27</v>
      </c>
      <c r="E14" s="14" t="s">
        <v>28</v>
      </c>
      <c r="F14" s="14" t="s">
        <v>31</v>
      </c>
      <c r="G14" s="14"/>
      <c r="H14" s="15" t="s">
        <v>5</v>
      </c>
      <c r="I14" s="16" t="s">
        <v>48</v>
      </c>
      <c r="J14" s="17" t="s">
        <v>41</v>
      </c>
      <c r="K14" s="87">
        <v>2415480000</v>
      </c>
      <c r="L14" s="87">
        <v>1750150000</v>
      </c>
      <c r="M14" s="87">
        <v>1282735437</v>
      </c>
      <c r="N14" s="87">
        <v>1282735437</v>
      </c>
      <c r="O14" s="87">
        <v>1282735437</v>
      </c>
      <c r="P14" s="67">
        <f t="shared" si="0"/>
        <v>0.53104784018083362</v>
      </c>
      <c r="Q14" s="68">
        <f t="shared" si="1"/>
        <v>0.53104784018083362</v>
      </c>
      <c r="R14" s="110"/>
      <c r="S14" s="111"/>
    </row>
    <row r="15" spans="1:19" s="25" customFormat="1" ht="14.25" x14ac:dyDescent="0.2">
      <c r="A15" s="12" t="s">
        <v>25</v>
      </c>
      <c r="B15" s="13" t="s">
        <v>27</v>
      </c>
      <c r="C15" s="13" t="s">
        <v>27</v>
      </c>
      <c r="D15" s="14" t="s">
        <v>27</v>
      </c>
      <c r="E15" s="14" t="s">
        <v>28</v>
      </c>
      <c r="F15" s="14" t="s">
        <v>32</v>
      </c>
      <c r="G15" s="14"/>
      <c r="H15" s="15" t="s">
        <v>5</v>
      </c>
      <c r="I15" s="16" t="s">
        <v>49</v>
      </c>
      <c r="J15" s="17" t="s">
        <v>42</v>
      </c>
      <c r="K15" s="87">
        <v>966192000</v>
      </c>
      <c r="L15" s="87">
        <v>900657000</v>
      </c>
      <c r="M15" s="87">
        <v>831364830</v>
      </c>
      <c r="N15" s="87">
        <v>831364830</v>
      </c>
      <c r="O15" s="87">
        <v>831364830</v>
      </c>
      <c r="P15" s="67">
        <f t="shared" si="0"/>
        <v>0.86045509588156388</v>
      </c>
      <c r="Q15" s="68">
        <f t="shared" si="1"/>
        <v>0.86045509588156388</v>
      </c>
      <c r="R15" s="110"/>
      <c r="S15" s="111"/>
    </row>
    <row r="16" spans="1:19" s="25" customFormat="1" ht="24" x14ac:dyDescent="0.2">
      <c r="A16" s="12" t="s">
        <v>25</v>
      </c>
      <c r="B16" s="13" t="s">
        <v>27</v>
      </c>
      <c r="C16" s="13" t="s">
        <v>27</v>
      </c>
      <c r="D16" s="14" t="s">
        <v>27</v>
      </c>
      <c r="E16" s="14" t="s">
        <v>28</v>
      </c>
      <c r="F16" s="14" t="s">
        <v>33</v>
      </c>
      <c r="G16" s="14"/>
      <c r="H16" s="15" t="s">
        <v>5</v>
      </c>
      <c r="I16" s="16" t="s">
        <v>50</v>
      </c>
      <c r="J16" s="17" t="s">
        <v>43</v>
      </c>
      <c r="K16" s="87">
        <v>724644000</v>
      </c>
      <c r="L16" s="87">
        <v>600066000</v>
      </c>
      <c r="M16" s="87">
        <v>374019783</v>
      </c>
      <c r="N16" s="87">
        <v>374019783</v>
      </c>
      <c r="O16" s="87">
        <v>374019783</v>
      </c>
      <c r="P16" s="67">
        <f t="shared" si="0"/>
        <v>0.51614279977478594</v>
      </c>
      <c r="Q16" s="68">
        <f t="shared" si="1"/>
        <v>0.51614279977478594</v>
      </c>
      <c r="R16" s="110"/>
      <c r="S16" s="111"/>
    </row>
    <row r="17" spans="1:19" s="25" customFormat="1" ht="24" x14ac:dyDescent="0.2">
      <c r="A17" s="12" t="s">
        <v>25</v>
      </c>
      <c r="B17" s="13" t="s">
        <v>27</v>
      </c>
      <c r="C17" s="13" t="s">
        <v>27</v>
      </c>
      <c r="D17" s="14" t="s">
        <v>27</v>
      </c>
      <c r="E17" s="14" t="s">
        <v>28</v>
      </c>
      <c r="F17" s="14" t="s">
        <v>34</v>
      </c>
      <c r="G17" s="14"/>
      <c r="H17" s="15" t="s">
        <v>5</v>
      </c>
      <c r="I17" s="16" t="s">
        <v>51</v>
      </c>
      <c r="J17" s="17" t="s">
        <v>44</v>
      </c>
      <c r="K17" s="87">
        <v>241548000</v>
      </c>
      <c r="L17" s="87">
        <v>100060000</v>
      </c>
      <c r="M17" s="87">
        <v>46354018</v>
      </c>
      <c r="N17" s="87">
        <v>46354018</v>
      </c>
      <c r="O17" s="87">
        <v>46354018</v>
      </c>
      <c r="P17" s="67">
        <f t="shared" si="0"/>
        <v>0.19190396111745905</v>
      </c>
      <c r="Q17" s="68">
        <f t="shared" si="1"/>
        <v>0.19190396111745905</v>
      </c>
      <c r="R17" s="110"/>
      <c r="S17" s="111"/>
    </row>
    <row r="18" spans="1:19" s="25" customFormat="1" ht="14.25" x14ac:dyDescent="0.2">
      <c r="A18" s="12" t="s">
        <v>25</v>
      </c>
      <c r="B18" s="13" t="s">
        <v>27</v>
      </c>
      <c r="C18" s="13" t="s">
        <v>27</v>
      </c>
      <c r="D18" s="14" t="s">
        <v>27</v>
      </c>
      <c r="E18" s="14" t="s">
        <v>28</v>
      </c>
      <c r="F18" s="14" t="s">
        <v>35</v>
      </c>
      <c r="G18" s="14"/>
      <c r="H18" s="15" t="s">
        <v>5</v>
      </c>
      <c r="I18" s="16" t="s">
        <v>52</v>
      </c>
      <c r="J18" s="17" t="s">
        <v>45</v>
      </c>
      <c r="K18" s="87">
        <v>1932384000</v>
      </c>
      <c r="L18" s="87">
        <v>1500270000</v>
      </c>
      <c r="M18" s="87">
        <v>43458568</v>
      </c>
      <c r="N18" s="87">
        <v>43458568</v>
      </c>
      <c r="O18" s="87">
        <v>43458568</v>
      </c>
      <c r="P18" s="67">
        <f t="shared" si="0"/>
        <v>2.2489612830576117E-2</v>
      </c>
      <c r="Q18" s="68">
        <f t="shared" si="1"/>
        <v>2.2489612830576117E-2</v>
      </c>
      <c r="R18" s="110"/>
      <c r="S18" s="111"/>
    </row>
    <row r="19" spans="1:19" s="25" customFormat="1" ht="14.25" x14ac:dyDescent="0.2">
      <c r="A19" s="12" t="s">
        <v>25</v>
      </c>
      <c r="B19" s="13" t="s">
        <v>27</v>
      </c>
      <c r="C19" s="13" t="s">
        <v>27</v>
      </c>
      <c r="D19" s="14" t="s">
        <v>27</v>
      </c>
      <c r="E19" s="14" t="s">
        <v>28</v>
      </c>
      <c r="F19" s="14" t="s">
        <v>36</v>
      </c>
      <c r="G19" s="14"/>
      <c r="H19" s="15" t="s">
        <v>5</v>
      </c>
      <c r="I19" s="16" t="s">
        <v>53</v>
      </c>
      <c r="J19" s="17" t="s">
        <v>46</v>
      </c>
      <c r="K19" s="87">
        <v>1449288000</v>
      </c>
      <c r="L19" s="87">
        <v>900203600</v>
      </c>
      <c r="M19" s="87">
        <v>609134193</v>
      </c>
      <c r="N19" s="87">
        <v>609134193</v>
      </c>
      <c r="O19" s="87">
        <v>609134193</v>
      </c>
      <c r="P19" s="67">
        <f t="shared" si="0"/>
        <v>0.42029892816334641</v>
      </c>
      <c r="Q19" s="68">
        <f t="shared" si="1"/>
        <v>0.42029892816334641</v>
      </c>
      <c r="R19" s="110"/>
      <c r="S19" s="111"/>
    </row>
    <row r="20" spans="1:19" s="27" customFormat="1" ht="24" x14ac:dyDescent="0.2">
      <c r="A20" s="18" t="s">
        <v>25</v>
      </c>
      <c r="B20" s="73" t="s">
        <v>27</v>
      </c>
      <c r="C20" s="73" t="s">
        <v>27</v>
      </c>
      <c r="D20" s="75" t="s">
        <v>54</v>
      </c>
      <c r="E20" s="21"/>
      <c r="F20" s="21"/>
      <c r="G20" s="21"/>
      <c r="H20" s="21" t="s">
        <v>5</v>
      </c>
      <c r="I20" s="22" t="s">
        <v>55</v>
      </c>
      <c r="J20" s="23" t="s">
        <v>56</v>
      </c>
      <c r="K20" s="86">
        <f>SUM(K21:K27)</f>
        <v>8819200000</v>
      </c>
      <c r="L20" s="86">
        <f t="shared" ref="L20:N20" si="3">SUM(L21:L27)</f>
        <v>6401035000</v>
      </c>
      <c r="M20" s="86">
        <f t="shared" si="3"/>
        <v>5094958656</v>
      </c>
      <c r="N20" s="86">
        <f t="shared" si="3"/>
        <v>5094958656</v>
      </c>
      <c r="O20" s="97">
        <f>SUM(O21:O27)</f>
        <v>4392685750</v>
      </c>
      <c r="P20" s="67">
        <f t="shared" si="0"/>
        <v>0.57771211175616832</v>
      </c>
      <c r="Q20" s="68">
        <f t="shared" si="1"/>
        <v>0.57771211175616832</v>
      </c>
      <c r="R20" s="110"/>
      <c r="S20" s="109"/>
    </row>
    <row r="21" spans="1:19" s="25" customFormat="1" ht="24" x14ac:dyDescent="0.2">
      <c r="A21" s="12" t="s">
        <v>25</v>
      </c>
      <c r="B21" s="13" t="s">
        <v>27</v>
      </c>
      <c r="C21" s="13" t="s">
        <v>27</v>
      </c>
      <c r="D21" s="14" t="s">
        <v>54</v>
      </c>
      <c r="E21" s="14" t="s">
        <v>28</v>
      </c>
      <c r="F21" s="14"/>
      <c r="G21" s="14"/>
      <c r="H21" s="15" t="s">
        <v>5</v>
      </c>
      <c r="I21" s="16" t="s">
        <v>60</v>
      </c>
      <c r="J21" s="17" t="s">
        <v>201</v>
      </c>
      <c r="K21" s="87">
        <v>2557568000</v>
      </c>
      <c r="L21" s="87">
        <v>1908645000</v>
      </c>
      <c r="M21" s="87">
        <v>1443202406.8399999</v>
      </c>
      <c r="N21" s="87">
        <v>1443202406.8399999</v>
      </c>
      <c r="O21" s="87">
        <v>1240268706.8399999</v>
      </c>
      <c r="P21" s="67">
        <f t="shared" si="0"/>
        <v>0.56428701283406735</v>
      </c>
      <c r="Q21" s="68">
        <f t="shared" si="1"/>
        <v>0.56428701283406735</v>
      </c>
      <c r="R21" s="110"/>
      <c r="S21" s="111"/>
    </row>
    <row r="22" spans="1:19" s="25" customFormat="1" ht="24" x14ac:dyDescent="0.2">
      <c r="A22" s="12" t="s">
        <v>25</v>
      </c>
      <c r="B22" s="13" t="s">
        <v>27</v>
      </c>
      <c r="C22" s="13" t="s">
        <v>27</v>
      </c>
      <c r="D22" s="14" t="s">
        <v>54</v>
      </c>
      <c r="E22" s="14" t="s">
        <v>57</v>
      </c>
      <c r="F22" s="14"/>
      <c r="G22" s="14"/>
      <c r="H22" s="15" t="s">
        <v>5</v>
      </c>
      <c r="I22" s="16" t="s">
        <v>61</v>
      </c>
      <c r="J22" s="17" t="s">
        <v>202</v>
      </c>
      <c r="K22" s="87">
        <v>1763840000</v>
      </c>
      <c r="L22" s="87">
        <v>1308645000</v>
      </c>
      <c r="M22" s="87">
        <v>1033950248.86</v>
      </c>
      <c r="N22" s="87">
        <v>1033950248.86</v>
      </c>
      <c r="O22" s="87">
        <v>888275348.86000001</v>
      </c>
      <c r="P22" s="67">
        <f t="shared" si="0"/>
        <v>0.58619276627131711</v>
      </c>
      <c r="Q22" s="68">
        <f t="shared" si="1"/>
        <v>0.58619276627131711</v>
      </c>
      <c r="R22" s="110"/>
      <c r="S22" s="111"/>
    </row>
    <row r="23" spans="1:19" s="25" customFormat="1" ht="14.25" x14ac:dyDescent="0.2">
      <c r="A23" s="12" t="s">
        <v>25</v>
      </c>
      <c r="B23" s="13" t="s">
        <v>27</v>
      </c>
      <c r="C23" s="13" t="s">
        <v>27</v>
      </c>
      <c r="D23" s="14" t="s">
        <v>54</v>
      </c>
      <c r="E23" s="14" t="s">
        <v>31</v>
      </c>
      <c r="F23" s="14"/>
      <c r="G23" s="14"/>
      <c r="H23" s="15" t="s">
        <v>5</v>
      </c>
      <c r="I23" s="16" t="s">
        <v>62</v>
      </c>
      <c r="J23" s="17" t="s">
        <v>143</v>
      </c>
      <c r="K23" s="87">
        <v>2137568000</v>
      </c>
      <c r="L23" s="87">
        <v>1500000000</v>
      </c>
      <c r="M23" s="87">
        <v>1205325251</v>
      </c>
      <c r="N23" s="87">
        <v>1205325251</v>
      </c>
      <c r="O23" s="87">
        <v>1043007845</v>
      </c>
      <c r="P23" s="67">
        <f t="shared" si="0"/>
        <v>0.56387691572852883</v>
      </c>
      <c r="Q23" s="68">
        <f t="shared" si="1"/>
        <v>0.56387691572852883</v>
      </c>
      <c r="R23" s="110"/>
      <c r="S23" s="111"/>
    </row>
    <row r="24" spans="1:19" s="25" customFormat="1" ht="14.25" x14ac:dyDescent="0.2">
      <c r="A24" s="12" t="s">
        <v>25</v>
      </c>
      <c r="B24" s="13" t="s">
        <v>27</v>
      </c>
      <c r="C24" s="13" t="s">
        <v>27</v>
      </c>
      <c r="D24" s="14" t="s">
        <v>54</v>
      </c>
      <c r="E24" s="14" t="s">
        <v>58</v>
      </c>
      <c r="F24" s="14"/>
      <c r="G24" s="14"/>
      <c r="H24" s="15" t="s">
        <v>5</v>
      </c>
      <c r="I24" s="16" t="s">
        <v>63</v>
      </c>
      <c r="J24" s="17" t="s">
        <v>67</v>
      </c>
      <c r="K24" s="87">
        <v>881920000</v>
      </c>
      <c r="L24" s="87">
        <v>658060000</v>
      </c>
      <c r="M24" s="87">
        <v>539923909.85000002</v>
      </c>
      <c r="N24" s="87">
        <v>539923909.85000002</v>
      </c>
      <c r="O24" s="87">
        <v>466990709.85000002</v>
      </c>
      <c r="P24" s="67">
        <f t="shared" si="0"/>
        <v>0.61221415757665099</v>
      </c>
      <c r="Q24" s="68">
        <f t="shared" si="1"/>
        <v>0.61221415757665099</v>
      </c>
      <c r="R24" s="110"/>
      <c r="S24" s="111"/>
    </row>
    <row r="25" spans="1:19" s="25" customFormat="1" ht="24" x14ac:dyDescent="0.2">
      <c r="A25" s="12" t="s">
        <v>25</v>
      </c>
      <c r="B25" s="13" t="s">
        <v>27</v>
      </c>
      <c r="C25" s="13" t="s">
        <v>27</v>
      </c>
      <c r="D25" s="14" t="s">
        <v>54</v>
      </c>
      <c r="E25" s="14" t="s">
        <v>59</v>
      </c>
      <c r="F25" s="14"/>
      <c r="G25" s="14"/>
      <c r="H25" s="15" t="s">
        <v>5</v>
      </c>
      <c r="I25" s="16" t="s">
        <v>64</v>
      </c>
      <c r="J25" s="17" t="s">
        <v>68</v>
      </c>
      <c r="K25" s="87">
        <v>264576000</v>
      </c>
      <c r="L25" s="87">
        <v>208500000</v>
      </c>
      <c r="M25" s="87">
        <v>198735118.83000001</v>
      </c>
      <c r="N25" s="87">
        <v>198735118.83000001</v>
      </c>
      <c r="O25" s="87">
        <v>171697918.83000001</v>
      </c>
      <c r="P25" s="67">
        <f t="shared" si="0"/>
        <v>0.75114567772587093</v>
      </c>
      <c r="Q25" s="68">
        <f t="shared" si="1"/>
        <v>0.75114567772587093</v>
      </c>
      <c r="R25" s="110"/>
      <c r="S25" s="111"/>
    </row>
    <row r="26" spans="1:19" s="25" customFormat="1" ht="14.25" x14ac:dyDescent="0.2">
      <c r="A26" s="12" t="s">
        <v>25</v>
      </c>
      <c r="B26" s="13" t="s">
        <v>27</v>
      </c>
      <c r="C26" s="13" t="s">
        <v>27</v>
      </c>
      <c r="D26" s="14" t="s">
        <v>54</v>
      </c>
      <c r="E26" s="14" t="s">
        <v>32</v>
      </c>
      <c r="F26" s="14"/>
      <c r="G26" s="14"/>
      <c r="H26" s="15" t="s">
        <v>5</v>
      </c>
      <c r="I26" s="16" t="s">
        <v>65</v>
      </c>
      <c r="J26" s="17" t="s">
        <v>69</v>
      </c>
      <c r="K26" s="87">
        <v>793728000</v>
      </c>
      <c r="L26" s="87">
        <v>508645000</v>
      </c>
      <c r="M26" s="87">
        <v>399648760.81999999</v>
      </c>
      <c r="N26" s="87">
        <v>399648760.81999999</v>
      </c>
      <c r="O26" s="87">
        <v>344947060.81999999</v>
      </c>
      <c r="P26" s="67">
        <f t="shared" si="0"/>
        <v>0.50350845733047089</v>
      </c>
      <c r="Q26" s="68">
        <f t="shared" si="1"/>
        <v>0.50350845733047089</v>
      </c>
      <c r="R26" s="110"/>
      <c r="S26" s="111"/>
    </row>
    <row r="27" spans="1:19" s="25" customFormat="1" ht="14.25" x14ac:dyDescent="0.2">
      <c r="A27" s="12" t="s">
        <v>25</v>
      </c>
      <c r="B27" s="13" t="s">
        <v>27</v>
      </c>
      <c r="C27" s="13" t="s">
        <v>27</v>
      </c>
      <c r="D27" s="14" t="s">
        <v>54</v>
      </c>
      <c r="E27" s="14" t="s">
        <v>33</v>
      </c>
      <c r="F27" s="14"/>
      <c r="G27" s="14"/>
      <c r="H27" s="15" t="s">
        <v>5</v>
      </c>
      <c r="I27" s="16" t="s">
        <v>66</v>
      </c>
      <c r="J27" s="17" t="s">
        <v>70</v>
      </c>
      <c r="K27" s="87">
        <v>420000000</v>
      </c>
      <c r="L27" s="87">
        <v>308540000</v>
      </c>
      <c r="M27" s="87">
        <v>274172959.80000001</v>
      </c>
      <c r="N27" s="87">
        <v>274172959.80000001</v>
      </c>
      <c r="O27" s="87">
        <v>237498159.80000001</v>
      </c>
      <c r="P27" s="67">
        <f t="shared" si="0"/>
        <v>0.65279276142857146</v>
      </c>
      <c r="Q27" s="68">
        <f t="shared" si="1"/>
        <v>0.65279276142857146</v>
      </c>
      <c r="R27" s="110"/>
      <c r="S27" s="111"/>
    </row>
    <row r="28" spans="1:19" s="27" customFormat="1" ht="24" x14ac:dyDescent="0.2">
      <c r="A28" s="18" t="s">
        <v>25</v>
      </c>
      <c r="B28" s="73" t="s">
        <v>27</v>
      </c>
      <c r="C28" s="73" t="s">
        <v>27</v>
      </c>
      <c r="D28" s="75" t="s">
        <v>71</v>
      </c>
      <c r="E28" s="21"/>
      <c r="F28" s="21"/>
      <c r="G28" s="21"/>
      <c r="H28" s="21" t="s">
        <v>5</v>
      </c>
      <c r="I28" s="22" t="s">
        <v>72</v>
      </c>
      <c r="J28" s="26" t="s">
        <v>73</v>
      </c>
      <c r="K28" s="86">
        <f>SUM(K29:K33)</f>
        <v>4438700000</v>
      </c>
      <c r="L28" s="86">
        <f>SUM(L29:L33)</f>
        <v>2120116700</v>
      </c>
      <c r="M28" s="86">
        <f>SUM(M29:M33)</f>
        <v>1565636669</v>
      </c>
      <c r="N28" s="86">
        <f>SUM(N29:N33)</f>
        <v>1565636669</v>
      </c>
      <c r="O28" s="86">
        <f>SUM(O29:O33)</f>
        <v>1565636669</v>
      </c>
      <c r="P28" s="67">
        <f t="shared" si="0"/>
        <v>0.35272414648433098</v>
      </c>
      <c r="Q28" s="68">
        <f t="shared" si="1"/>
        <v>0.35272414648433098</v>
      </c>
      <c r="R28" s="103"/>
      <c r="S28" s="109"/>
    </row>
    <row r="29" spans="1:19" s="25" customFormat="1" ht="14.25" x14ac:dyDescent="0.2">
      <c r="A29" s="12" t="s">
        <v>25</v>
      </c>
      <c r="B29" s="13" t="s">
        <v>27</v>
      </c>
      <c r="C29" s="13" t="s">
        <v>27</v>
      </c>
      <c r="D29" s="14" t="s">
        <v>71</v>
      </c>
      <c r="E29" s="14" t="s">
        <v>28</v>
      </c>
      <c r="F29" s="14" t="s">
        <v>28</v>
      </c>
      <c r="G29" s="14"/>
      <c r="H29" s="15" t="s">
        <v>5</v>
      </c>
      <c r="I29" s="16" t="s">
        <v>75</v>
      </c>
      <c r="J29" s="24" t="s">
        <v>207</v>
      </c>
      <c r="K29" s="87">
        <v>1642319000</v>
      </c>
      <c r="L29" s="87">
        <v>700020000</v>
      </c>
      <c r="M29" s="87">
        <v>538874990</v>
      </c>
      <c r="N29" s="87">
        <v>538874990</v>
      </c>
      <c r="O29" s="87">
        <v>538874990</v>
      </c>
      <c r="P29" s="67">
        <f t="shared" si="0"/>
        <v>0.32811834363482367</v>
      </c>
      <c r="Q29" s="68">
        <f t="shared" si="1"/>
        <v>0.32811834363482367</v>
      </c>
      <c r="R29" s="110"/>
      <c r="S29" s="111"/>
    </row>
    <row r="30" spans="1:19" s="25" customFormat="1" ht="14.25" x14ac:dyDescent="0.2">
      <c r="A30" s="12" t="s">
        <v>25</v>
      </c>
      <c r="B30" s="13" t="s">
        <v>27</v>
      </c>
      <c r="C30" s="13" t="s">
        <v>27</v>
      </c>
      <c r="D30" s="14" t="s">
        <v>71</v>
      </c>
      <c r="E30" s="14" t="s">
        <v>28</v>
      </c>
      <c r="F30" s="14" t="s">
        <v>57</v>
      </c>
      <c r="G30" s="14"/>
      <c r="H30" s="15" t="s">
        <v>5</v>
      </c>
      <c r="I30" s="16" t="s">
        <v>76</v>
      </c>
      <c r="J30" s="24" t="s">
        <v>80</v>
      </c>
      <c r="K30" s="87">
        <v>1020901000</v>
      </c>
      <c r="L30" s="87">
        <v>400086000</v>
      </c>
      <c r="M30" s="87">
        <v>335594072</v>
      </c>
      <c r="N30" s="87">
        <v>335594072</v>
      </c>
      <c r="O30" s="87">
        <v>335594072</v>
      </c>
      <c r="P30" s="67">
        <f t="shared" si="0"/>
        <v>0.32872342372081131</v>
      </c>
      <c r="Q30" s="68">
        <f t="shared" si="1"/>
        <v>0.32872342372081131</v>
      </c>
      <c r="R30" s="110"/>
      <c r="S30" s="111"/>
    </row>
    <row r="31" spans="1:19" s="25" customFormat="1" ht="24" x14ac:dyDescent="0.2">
      <c r="A31" s="12" t="s">
        <v>25</v>
      </c>
      <c r="B31" s="13" t="s">
        <v>27</v>
      </c>
      <c r="C31" s="13" t="s">
        <v>27</v>
      </c>
      <c r="D31" s="14" t="s">
        <v>71</v>
      </c>
      <c r="E31" s="14" t="s">
        <v>28</v>
      </c>
      <c r="F31" s="14" t="s">
        <v>31</v>
      </c>
      <c r="G31" s="14"/>
      <c r="H31" s="15" t="s">
        <v>5</v>
      </c>
      <c r="I31" s="16" t="s">
        <v>77</v>
      </c>
      <c r="J31" s="24" t="s">
        <v>81</v>
      </c>
      <c r="K31" s="87">
        <v>177548000</v>
      </c>
      <c r="L31" s="87">
        <v>100000000</v>
      </c>
      <c r="M31" s="87">
        <v>67022246</v>
      </c>
      <c r="N31" s="87">
        <v>67022246</v>
      </c>
      <c r="O31" s="87">
        <v>67022246</v>
      </c>
      <c r="P31" s="67">
        <f t="shared" si="0"/>
        <v>0.37748803703787143</v>
      </c>
      <c r="Q31" s="68">
        <f t="shared" si="1"/>
        <v>0.37748803703787143</v>
      </c>
      <c r="R31" s="110"/>
      <c r="S31" s="111"/>
    </row>
    <row r="32" spans="1:19" s="25" customFormat="1" ht="14.25" x14ac:dyDescent="0.2">
      <c r="A32" s="12" t="s">
        <v>25</v>
      </c>
      <c r="B32" s="13" t="s">
        <v>27</v>
      </c>
      <c r="C32" s="13" t="s">
        <v>27</v>
      </c>
      <c r="D32" s="14" t="s">
        <v>71</v>
      </c>
      <c r="E32" s="14" t="s">
        <v>57</v>
      </c>
      <c r="F32" s="14"/>
      <c r="G32" s="14"/>
      <c r="H32" s="15" t="s">
        <v>5</v>
      </c>
      <c r="I32" s="16" t="s">
        <v>78</v>
      </c>
      <c r="J32" s="24" t="s">
        <v>82</v>
      </c>
      <c r="K32" s="87">
        <v>1420384000</v>
      </c>
      <c r="L32" s="87">
        <v>800010700</v>
      </c>
      <c r="M32" s="87">
        <v>564365885</v>
      </c>
      <c r="N32" s="87">
        <v>564365885</v>
      </c>
      <c r="O32" s="87">
        <v>564365885</v>
      </c>
      <c r="P32" s="67">
        <f t="shared" si="0"/>
        <v>0.39733331620181583</v>
      </c>
      <c r="Q32" s="68">
        <f t="shared" si="1"/>
        <v>0.39733331620181583</v>
      </c>
      <c r="R32" s="110"/>
      <c r="S32" s="111"/>
    </row>
    <row r="33" spans="1:20" s="25" customFormat="1" ht="14.25" x14ac:dyDescent="0.2">
      <c r="A33" s="12" t="s">
        <v>25</v>
      </c>
      <c r="B33" s="13" t="s">
        <v>27</v>
      </c>
      <c r="C33" s="13" t="s">
        <v>27</v>
      </c>
      <c r="D33" s="14" t="s">
        <v>71</v>
      </c>
      <c r="E33" s="14" t="s">
        <v>74</v>
      </c>
      <c r="F33" s="14"/>
      <c r="G33" s="14"/>
      <c r="H33" s="15" t="s">
        <v>5</v>
      </c>
      <c r="I33" s="16" t="s">
        <v>79</v>
      </c>
      <c r="J33" s="24" t="s">
        <v>83</v>
      </c>
      <c r="K33" s="87">
        <v>177548000</v>
      </c>
      <c r="L33" s="87">
        <v>120000000</v>
      </c>
      <c r="M33" s="87">
        <v>59779476</v>
      </c>
      <c r="N33" s="87">
        <v>59779476</v>
      </c>
      <c r="O33" s="87">
        <v>59779476</v>
      </c>
      <c r="P33" s="67">
        <f t="shared" si="0"/>
        <v>0.33669473043909254</v>
      </c>
      <c r="Q33" s="68">
        <f t="shared" si="1"/>
        <v>0.33669473043909254</v>
      </c>
      <c r="R33" s="110"/>
      <c r="S33" s="111"/>
    </row>
    <row r="34" spans="1:20" s="28" customFormat="1" ht="24" x14ac:dyDescent="0.25">
      <c r="A34" s="18" t="s">
        <v>25</v>
      </c>
      <c r="B34" s="73" t="s">
        <v>27</v>
      </c>
      <c r="C34" s="73" t="s">
        <v>27</v>
      </c>
      <c r="D34" s="75" t="s">
        <v>84</v>
      </c>
      <c r="E34" s="21"/>
      <c r="F34" s="21"/>
      <c r="G34" s="21"/>
      <c r="H34" s="15" t="s">
        <v>5</v>
      </c>
      <c r="I34" s="22" t="s">
        <v>85</v>
      </c>
      <c r="J34" s="26" t="s">
        <v>86</v>
      </c>
      <c r="K34" s="86">
        <v>3928400000</v>
      </c>
      <c r="L34" s="86">
        <v>0</v>
      </c>
      <c r="M34" s="86" t="s">
        <v>24</v>
      </c>
      <c r="N34" s="86" t="s">
        <v>24</v>
      </c>
      <c r="O34" s="86" t="s">
        <v>24</v>
      </c>
      <c r="P34" s="67">
        <f t="shared" si="0"/>
        <v>0</v>
      </c>
      <c r="Q34" s="68">
        <f t="shared" si="1"/>
        <v>0</v>
      </c>
      <c r="R34" s="112"/>
      <c r="S34" s="113"/>
    </row>
    <row r="35" spans="1:20" s="27" customFormat="1" ht="24.95" customHeight="1" x14ac:dyDescent="0.2">
      <c r="A35" s="18" t="s">
        <v>25</v>
      </c>
      <c r="B35" s="73" t="s">
        <v>54</v>
      </c>
      <c r="C35" s="19"/>
      <c r="D35" s="21"/>
      <c r="E35" s="21"/>
      <c r="F35" s="21"/>
      <c r="G35" s="21"/>
      <c r="H35" s="15" t="s">
        <v>5</v>
      </c>
      <c r="I35" s="29" t="s">
        <v>87</v>
      </c>
      <c r="J35" s="23" t="s">
        <v>88</v>
      </c>
      <c r="K35" s="86">
        <f>K36+K40+K56</f>
        <v>11758900000</v>
      </c>
      <c r="L35" s="86">
        <f>L36+L40+L56</f>
        <v>10853955393.890001</v>
      </c>
      <c r="M35" s="86">
        <f>M36+M40+M56</f>
        <v>9642514391.8900013</v>
      </c>
      <c r="N35" s="86">
        <f>N36+N40+N56</f>
        <v>5436571614.3900013</v>
      </c>
      <c r="O35" s="86">
        <f>O36+O40+O56</f>
        <v>5412073661.3900013</v>
      </c>
      <c r="P35" s="67">
        <f t="shared" si="0"/>
        <v>0.82001840239223067</v>
      </c>
      <c r="Q35" s="68">
        <f t="shared" si="1"/>
        <v>0.46233675040947719</v>
      </c>
      <c r="R35" s="110"/>
      <c r="S35" s="109"/>
      <c r="T35" s="109"/>
    </row>
    <row r="36" spans="1:20" s="27" customFormat="1" ht="24" x14ac:dyDescent="0.2">
      <c r="A36" s="18" t="s">
        <v>25</v>
      </c>
      <c r="B36" s="73" t="s">
        <v>54</v>
      </c>
      <c r="C36" s="73" t="s">
        <v>27</v>
      </c>
      <c r="D36" s="21"/>
      <c r="E36" s="21"/>
      <c r="F36" s="21"/>
      <c r="G36" s="21"/>
      <c r="H36" s="15" t="s">
        <v>5</v>
      </c>
      <c r="I36" s="29" t="s">
        <v>89</v>
      </c>
      <c r="J36" s="23" t="s">
        <v>90</v>
      </c>
      <c r="K36" s="86">
        <f>SUM(K37:K39)</f>
        <v>35949584</v>
      </c>
      <c r="L36" s="86">
        <f>SUM(L37:L39)</f>
        <v>31082900</v>
      </c>
      <c r="M36" s="86">
        <f>SUM(M37:M39)</f>
        <v>0</v>
      </c>
      <c r="N36" s="86">
        <f>SUM(N37:N39)</f>
        <v>0</v>
      </c>
      <c r="O36" s="86">
        <f>SUM(O37:O39)</f>
        <v>0</v>
      </c>
      <c r="P36" s="67">
        <f t="shared" si="0"/>
        <v>0</v>
      </c>
      <c r="Q36" s="68">
        <f t="shared" si="1"/>
        <v>0</v>
      </c>
      <c r="R36" s="103"/>
      <c r="S36" s="109"/>
    </row>
    <row r="37" spans="1:20" s="27" customFormat="1" ht="36" x14ac:dyDescent="0.2">
      <c r="A37" s="76" t="s">
        <v>25</v>
      </c>
      <c r="B37" s="77" t="s">
        <v>54</v>
      </c>
      <c r="C37" s="77" t="s">
        <v>27</v>
      </c>
      <c r="D37" s="78" t="s">
        <v>27</v>
      </c>
      <c r="E37" s="78" t="s">
        <v>31</v>
      </c>
      <c r="F37" s="15" t="s">
        <v>34</v>
      </c>
      <c r="G37" s="21"/>
      <c r="H37" s="15" t="s">
        <v>5</v>
      </c>
      <c r="I37" s="30" t="s">
        <v>141</v>
      </c>
      <c r="J37" s="17" t="s">
        <v>142</v>
      </c>
      <c r="K37" s="87">
        <v>3866684</v>
      </c>
      <c r="L37" s="87">
        <v>0</v>
      </c>
      <c r="M37" s="87">
        <v>0</v>
      </c>
      <c r="N37" s="87">
        <v>0</v>
      </c>
      <c r="O37" s="87">
        <v>0</v>
      </c>
      <c r="P37" s="67">
        <f t="shared" si="0"/>
        <v>0</v>
      </c>
      <c r="Q37" s="68">
        <f t="shared" si="1"/>
        <v>0</v>
      </c>
      <c r="R37" s="103"/>
      <c r="S37" s="109"/>
    </row>
    <row r="38" spans="1:20" s="27" customFormat="1" ht="24" x14ac:dyDescent="0.2">
      <c r="A38" s="76" t="s">
        <v>25</v>
      </c>
      <c r="B38" s="77" t="s">
        <v>54</v>
      </c>
      <c r="C38" s="77" t="s">
        <v>27</v>
      </c>
      <c r="D38" s="78" t="s">
        <v>27</v>
      </c>
      <c r="E38" s="78" t="s">
        <v>58</v>
      </c>
      <c r="F38" s="15" t="s">
        <v>33</v>
      </c>
      <c r="G38" s="21"/>
      <c r="H38" s="15" t="s">
        <v>5</v>
      </c>
      <c r="I38" s="30" t="s">
        <v>288</v>
      </c>
      <c r="J38" s="17" t="s">
        <v>153</v>
      </c>
      <c r="K38" s="87">
        <v>1082900</v>
      </c>
      <c r="L38" s="87">
        <v>1082900</v>
      </c>
      <c r="M38" s="87" t="s">
        <v>24</v>
      </c>
      <c r="N38" s="87" t="s">
        <v>24</v>
      </c>
      <c r="O38" s="87" t="s">
        <v>24</v>
      </c>
      <c r="P38" s="67">
        <f t="shared" si="0"/>
        <v>0</v>
      </c>
      <c r="Q38" s="68">
        <f t="shared" si="1"/>
        <v>0</v>
      </c>
      <c r="R38" s="103"/>
      <c r="S38" s="109"/>
    </row>
    <row r="39" spans="1:20" s="27" customFormat="1" ht="24" x14ac:dyDescent="0.2">
      <c r="A39" s="76" t="s">
        <v>25</v>
      </c>
      <c r="B39" s="77" t="s">
        <v>54</v>
      </c>
      <c r="C39" s="77" t="s">
        <v>27</v>
      </c>
      <c r="D39" s="78" t="s">
        <v>27</v>
      </c>
      <c r="E39" s="14" t="s">
        <v>58</v>
      </c>
      <c r="F39" s="15" t="s">
        <v>34</v>
      </c>
      <c r="G39" s="21"/>
      <c r="H39" s="15" t="s">
        <v>5</v>
      </c>
      <c r="I39" s="30" t="s">
        <v>189</v>
      </c>
      <c r="J39" s="17" t="s">
        <v>188</v>
      </c>
      <c r="K39" s="87">
        <v>31000000</v>
      </c>
      <c r="L39" s="87">
        <v>30000000</v>
      </c>
      <c r="M39" s="87" t="s">
        <v>24</v>
      </c>
      <c r="N39" s="87" t="s">
        <v>24</v>
      </c>
      <c r="O39" s="87" t="s">
        <v>24</v>
      </c>
      <c r="P39" s="67">
        <f t="shared" si="0"/>
        <v>0</v>
      </c>
      <c r="Q39" s="68">
        <f t="shared" si="1"/>
        <v>0</v>
      </c>
      <c r="R39" s="103"/>
      <c r="S39" s="109"/>
    </row>
    <row r="40" spans="1:20" s="27" customFormat="1" ht="14.25" x14ac:dyDescent="0.2">
      <c r="A40" s="18" t="s">
        <v>25</v>
      </c>
      <c r="B40" s="73" t="s">
        <v>54</v>
      </c>
      <c r="C40" s="73" t="s">
        <v>54</v>
      </c>
      <c r="D40" s="20" t="s">
        <v>27</v>
      </c>
      <c r="E40" s="21"/>
      <c r="F40" s="21"/>
      <c r="G40" s="21"/>
      <c r="H40" s="15" t="s">
        <v>5</v>
      </c>
      <c r="I40" s="29" t="s">
        <v>186</v>
      </c>
      <c r="J40" s="23" t="s">
        <v>140</v>
      </c>
      <c r="K40" s="86">
        <f>SUM(K41:K55)</f>
        <v>286467686</v>
      </c>
      <c r="L40" s="86">
        <f>SUM(L41:L55)</f>
        <v>225317992</v>
      </c>
      <c r="M40" s="86">
        <f>SUM(M41:M55)</f>
        <v>118305450</v>
      </c>
      <c r="N40" s="86">
        <f>SUM(N41:N55)</f>
        <v>38111508.269999996</v>
      </c>
      <c r="O40" s="86">
        <f>SUM(O41:O55)</f>
        <v>23111508.27</v>
      </c>
      <c r="P40" s="67">
        <f t="shared" si="0"/>
        <v>0.41298008739456915</v>
      </c>
      <c r="Q40" s="68">
        <f t="shared" si="1"/>
        <v>0.13303946704131928</v>
      </c>
      <c r="R40" s="103"/>
      <c r="S40" s="109"/>
    </row>
    <row r="41" spans="1:20" s="27" customFormat="1" ht="24" x14ac:dyDescent="0.2">
      <c r="A41" s="18" t="s">
        <v>25</v>
      </c>
      <c r="B41" s="79" t="s">
        <v>54</v>
      </c>
      <c r="C41" s="79" t="s">
        <v>54</v>
      </c>
      <c r="D41" s="15" t="s">
        <v>27</v>
      </c>
      <c r="E41" s="15" t="s">
        <v>57</v>
      </c>
      <c r="F41" s="15" t="s">
        <v>33</v>
      </c>
      <c r="G41" s="21"/>
      <c r="H41" s="15" t="s">
        <v>5</v>
      </c>
      <c r="I41" s="30" t="s">
        <v>191</v>
      </c>
      <c r="J41" s="17" t="s">
        <v>190</v>
      </c>
      <c r="K41" s="87">
        <v>24016560</v>
      </c>
      <c r="L41" s="87">
        <v>22000000</v>
      </c>
      <c r="M41" s="87" t="s">
        <v>24</v>
      </c>
      <c r="N41" s="87" t="s">
        <v>24</v>
      </c>
      <c r="O41" s="87" t="s">
        <v>24</v>
      </c>
      <c r="P41" s="67">
        <f t="shared" si="0"/>
        <v>0</v>
      </c>
      <c r="Q41" s="68">
        <f t="shared" si="1"/>
        <v>0</v>
      </c>
      <c r="R41" s="103"/>
      <c r="S41" s="109"/>
    </row>
    <row r="42" spans="1:20" s="27" customFormat="1" ht="24" x14ac:dyDescent="0.2">
      <c r="A42" s="18" t="s">
        <v>25</v>
      </c>
      <c r="B42" s="79" t="s">
        <v>54</v>
      </c>
      <c r="C42" s="79" t="s">
        <v>54</v>
      </c>
      <c r="D42" s="15" t="s">
        <v>27</v>
      </c>
      <c r="E42" s="15" t="s">
        <v>57</v>
      </c>
      <c r="F42" s="15" t="s">
        <v>34</v>
      </c>
      <c r="G42" s="21"/>
      <c r="H42" s="15" t="s">
        <v>5</v>
      </c>
      <c r="I42" s="30" t="s">
        <v>144</v>
      </c>
      <c r="J42" s="17" t="s">
        <v>145</v>
      </c>
      <c r="K42" s="87">
        <v>64617910</v>
      </c>
      <c r="L42" s="87">
        <v>51000000</v>
      </c>
      <c r="M42" s="87" t="s">
        <v>24</v>
      </c>
      <c r="N42" s="87" t="s">
        <v>24</v>
      </c>
      <c r="O42" s="87" t="s">
        <v>24</v>
      </c>
      <c r="P42" s="67">
        <f t="shared" si="0"/>
        <v>0</v>
      </c>
      <c r="Q42" s="68">
        <f t="shared" si="1"/>
        <v>0</v>
      </c>
      <c r="R42" s="103"/>
      <c r="S42" s="109"/>
    </row>
    <row r="43" spans="1:20" s="27" customFormat="1" ht="24" x14ac:dyDescent="0.2">
      <c r="A43" s="18" t="s">
        <v>25</v>
      </c>
      <c r="B43" s="79" t="s">
        <v>54</v>
      </c>
      <c r="C43" s="79" t="s">
        <v>54</v>
      </c>
      <c r="D43" s="15" t="s">
        <v>27</v>
      </c>
      <c r="E43" s="15" t="s">
        <v>31</v>
      </c>
      <c r="F43" s="15" t="s">
        <v>28</v>
      </c>
      <c r="G43" s="21"/>
      <c r="H43" s="15" t="s">
        <v>5</v>
      </c>
      <c r="I43" s="30" t="s">
        <v>289</v>
      </c>
      <c r="J43" s="17" t="s">
        <v>290</v>
      </c>
      <c r="K43" s="87">
        <v>400000</v>
      </c>
      <c r="L43" s="87">
        <v>400000</v>
      </c>
      <c r="M43" s="87" t="s">
        <v>24</v>
      </c>
      <c r="N43" s="87" t="s">
        <v>24</v>
      </c>
      <c r="O43" s="87" t="s">
        <v>24</v>
      </c>
      <c r="P43" s="67">
        <f t="shared" si="0"/>
        <v>0</v>
      </c>
      <c r="Q43" s="68">
        <f t="shared" si="1"/>
        <v>0</v>
      </c>
      <c r="R43" s="103"/>
      <c r="S43" s="109"/>
    </row>
    <row r="44" spans="1:20" s="27" customFormat="1" ht="36" x14ac:dyDescent="0.2">
      <c r="A44" s="18" t="s">
        <v>25</v>
      </c>
      <c r="B44" s="79" t="s">
        <v>54</v>
      </c>
      <c r="C44" s="79" t="s">
        <v>54</v>
      </c>
      <c r="D44" s="15" t="s">
        <v>27</v>
      </c>
      <c r="E44" s="15" t="s">
        <v>31</v>
      </c>
      <c r="F44" s="15" t="s">
        <v>57</v>
      </c>
      <c r="G44" s="21"/>
      <c r="H44" s="15" t="s">
        <v>5</v>
      </c>
      <c r="I44" s="30" t="s">
        <v>146</v>
      </c>
      <c r="J44" s="17" t="s">
        <v>148</v>
      </c>
      <c r="K44" s="87">
        <v>66123452</v>
      </c>
      <c r="L44" s="87">
        <v>64916900</v>
      </c>
      <c r="M44" s="87">
        <v>59239350</v>
      </c>
      <c r="N44" s="87">
        <v>8000150</v>
      </c>
      <c r="O44" s="87">
        <v>8000150</v>
      </c>
      <c r="P44" s="67">
        <f t="shared" si="0"/>
        <v>0.89589016012049705</v>
      </c>
      <c r="Q44" s="68">
        <f t="shared" si="1"/>
        <v>0.12098808755477557</v>
      </c>
      <c r="R44" s="103"/>
      <c r="S44" s="109"/>
    </row>
    <row r="45" spans="1:20" s="27" customFormat="1" ht="36" x14ac:dyDescent="0.2">
      <c r="A45" s="18" t="s">
        <v>25</v>
      </c>
      <c r="B45" s="79" t="s">
        <v>54</v>
      </c>
      <c r="C45" s="79" t="s">
        <v>54</v>
      </c>
      <c r="D45" s="15" t="s">
        <v>27</v>
      </c>
      <c r="E45" s="15" t="s">
        <v>31</v>
      </c>
      <c r="F45" s="15" t="s">
        <v>31</v>
      </c>
      <c r="G45" s="21"/>
      <c r="H45" s="15" t="s">
        <v>5</v>
      </c>
      <c r="I45" s="30" t="s">
        <v>147</v>
      </c>
      <c r="J45" s="17" t="s">
        <v>149</v>
      </c>
      <c r="K45" s="87">
        <v>31652952</v>
      </c>
      <c r="L45" s="87">
        <v>23850000</v>
      </c>
      <c r="M45" s="87">
        <v>23850000</v>
      </c>
      <c r="N45" s="87">
        <v>4895258.2699999996</v>
      </c>
      <c r="O45" s="87">
        <v>4895258.2699999996</v>
      </c>
      <c r="P45" s="67">
        <f t="shared" si="0"/>
        <v>0.75348422478889177</v>
      </c>
      <c r="Q45" s="68">
        <f t="shared" si="1"/>
        <v>0.15465408313259374</v>
      </c>
      <c r="R45" s="103"/>
      <c r="S45" s="109"/>
    </row>
    <row r="46" spans="1:20" s="27" customFormat="1" ht="14.25" x14ac:dyDescent="0.2">
      <c r="A46" s="18" t="s">
        <v>25</v>
      </c>
      <c r="B46" s="79" t="s">
        <v>54</v>
      </c>
      <c r="C46" s="79" t="s">
        <v>54</v>
      </c>
      <c r="D46" s="15" t="s">
        <v>27</v>
      </c>
      <c r="E46" s="15" t="s">
        <v>31</v>
      </c>
      <c r="F46" s="15" t="s">
        <v>58</v>
      </c>
      <c r="G46" s="21"/>
      <c r="H46" s="15" t="s">
        <v>5</v>
      </c>
      <c r="I46" s="30" t="s">
        <v>224</v>
      </c>
      <c r="J46" s="17" t="s">
        <v>225</v>
      </c>
      <c r="K46" s="87">
        <v>1000000</v>
      </c>
      <c r="L46" s="87">
        <v>250000</v>
      </c>
      <c r="M46" s="87">
        <v>250000</v>
      </c>
      <c r="N46" s="87">
        <v>250000</v>
      </c>
      <c r="O46" s="87">
        <v>250000</v>
      </c>
      <c r="P46" s="67">
        <f t="shared" si="0"/>
        <v>0.25</v>
      </c>
      <c r="Q46" s="68">
        <f t="shared" si="1"/>
        <v>0.25</v>
      </c>
      <c r="R46" s="103"/>
      <c r="S46" s="109"/>
    </row>
    <row r="47" spans="1:20" s="27" customFormat="1" ht="48" x14ac:dyDescent="0.2">
      <c r="A47" s="18" t="s">
        <v>25</v>
      </c>
      <c r="B47" s="79" t="s">
        <v>54</v>
      </c>
      <c r="C47" s="79" t="s">
        <v>54</v>
      </c>
      <c r="D47" s="15" t="s">
        <v>27</v>
      </c>
      <c r="E47" s="15" t="s">
        <v>31</v>
      </c>
      <c r="F47" s="15" t="s">
        <v>59</v>
      </c>
      <c r="G47" s="21"/>
      <c r="H47" s="15" t="s">
        <v>5</v>
      </c>
      <c r="I47" s="30" t="s">
        <v>195</v>
      </c>
      <c r="J47" s="17" t="s">
        <v>192</v>
      </c>
      <c r="K47" s="87">
        <v>11000000</v>
      </c>
      <c r="L47" s="87">
        <v>10250000</v>
      </c>
      <c r="M47" s="87">
        <v>250000</v>
      </c>
      <c r="N47" s="87">
        <v>250000</v>
      </c>
      <c r="O47" s="87">
        <v>250000</v>
      </c>
      <c r="P47" s="67">
        <f t="shared" si="0"/>
        <v>2.2727272727272728E-2</v>
      </c>
      <c r="Q47" s="68">
        <f t="shared" si="1"/>
        <v>2.2727272727272728E-2</v>
      </c>
      <c r="R47" s="103"/>
      <c r="S47" s="109"/>
    </row>
    <row r="48" spans="1:20" s="27" customFormat="1" ht="14.25" x14ac:dyDescent="0.2">
      <c r="A48" s="18" t="s">
        <v>25</v>
      </c>
      <c r="B48" s="79" t="s">
        <v>54</v>
      </c>
      <c r="C48" s="79" t="s">
        <v>54</v>
      </c>
      <c r="D48" s="15" t="s">
        <v>27</v>
      </c>
      <c r="E48" s="15" t="s">
        <v>31</v>
      </c>
      <c r="F48" s="15" t="s">
        <v>32</v>
      </c>
      <c r="G48" s="21"/>
      <c r="H48" s="15" t="s">
        <v>5</v>
      </c>
      <c r="I48" s="30" t="s">
        <v>196</v>
      </c>
      <c r="J48" s="17" t="s">
        <v>193</v>
      </c>
      <c r="K48" s="87">
        <v>33000000</v>
      </c>
      <c r="L48" s="87">
        <v>29353600</v>
      </c>
      <c r="M48" s="87">
        <v>15353600</v>
      </c>
      <c r="N48" s="87">
        <v>15353600</v>
      </c>
      <c r="O48" s="87">
        <v>353600</v>
      </c>
      <c r="P48" s="67">
        <f t="shared" si="0"/>
        <v>0.46526060606060604</v>
      </c>
      <c r="Q48" s="68">
        <f t="shared" si="1"/>
        <v>0.46526060606060604</v>
      </c>
      <c r="R48" s="103"/>
      <c r="S48" s="109"/>
    </row>
    <row r="49" spans="1:20" s="27" customFormat="1" ht="36.75" customHeight="1" x14ac:dyDescent="0.2">
      <c r="A49" s="18" t="s">
        <v>25</v>
      </c>
      <c r="B49" s="79" t="s">
        <v>54</v>
      </c>
      <c r="C49" s="79" t="s">
        <v>54</v>
      </c>
      <c r="D49" s="15" t="s">
        <v>27</v>
      </c>
      <c r="E49" s="15" t="s">
        <v>31</v>
      </c>
      <c r="F49" s="15" t="s">
        <v>33</v>
      </c>
      <c r="G49" s="21"/>
      <c r="H49" s="15" t="s">
        <v>5</v>
      </c>
      <c r="I49" s="30" t="s">
        <v>226</v>
      </c>
      <c r="J49" s="17" t="s">
        <v>227</v>
      </c>
      <c r="K49" s="87">
        <v>1000000</v>
      </c>
      <c r="L49" s="87">
        <v>250000</v>
      </c>
      <c r="M49" s="87">
        <v>250000</v>
      </c>
      <c r="N49" s="87">
        <v>250000</v>
      </c>
      <c r="O49" s="87">
        <v>250000</v>
      </c>
      <c r="P49" s="67">
        <f t="shared" si="0"/>
        <v>0.25</v>
      </c>
      <c r="Q49" s="68">
        <f t="shared" si="1"/>
        <v>0.25</v>
      </c>
      <c r="R49" s="103"/>
      <c r="S49" s="109"/>
    </row>
    <row r="50" spans="1:20" s="27" customFormat="1" ht="24" x14ac:dyDescent="0.2">
      <c r="A50" s="18" t="s">
        <v>25</v>
      </c>
      <c r="B50" s="79" t="s">
        <v>54</v>
      </c>
      <c r="C50" s="79" t="s">
        <v>54</v>
      </c>
      <c r="D50" s="15" t="s">
        <v>27</v>
      </c>
      <c r="E50" s="15" t="s">
        <v>31</v>
      </c>
      <c r="F50" s="15" t="s">
        <v>34</v>
      </c>
      <c r="G50" s="21"/>
      <c r="H50" s="15" t="s">
        <v>5</v>
      </c>
      <c r="I50" s="30" t="s">
        <v>197</v>
      </c>
      <c r="J50" s="17" t="s">
        <v>194</v>
      </c>
      <c r="K50" s="87">
        <v>4594229</v>
      </c>
      <c r="L50" s="87">
        <v>2485792</v>
      </c>
      <c r="M50" s="87">
        <v>250000</v>
      </c>
      <c r="N50" s="87">
        <v>250000</v>
      </c>
      <c r="O50" s="87">
        <v>250000</v>
      </c>
      <c r="P50" s="67">
        <f t="shared" si="0"/>
        <v>5.4416094626541255E-2</v>
      </c>
      <c r="Q50" s="68">
        <f t="shared" si="1"/>
        <v>5.4416094626541255E-2</v>
      </c>
      <c r="R50" s="103"/>
      <c r="S50" s="109"/>
    </row>
    <row r="51" spans="1:20" s="27" customFormat="1" ht="36" x14ac:dyDescent="0.2">
      <c r="A51" s="18" t="s">
        <v>25</v>
      </c>
      <c r="B51" s="79" t="s">
        <v>54</v>
      </c>
      <c r="C51" s="79" t="s">
        <v>54</v>
      </c>
      <c r="D51" s="15" t="s">
        <v>27</v>
      </c>
      <c r="E51" s="15" t="s">
        <v>58</v>
      </c>
      <c r="F51" s="15" t="s">
        <v>57</v>
      </c>
      <c r="G51" s="21"/>
      <c r="H51" s="15" t="s">
        <v>5</v>
      </c>
      <c r="I51" s="30" t="s">
        <v>150</v>
      </c>
      <c r="J51" s="17" t="s">
        <v>152</v>
      </c>
      <c r="K51" s="87">
        <v>16129239</v>
      </c>
      <c r="L51" s="87">
        <v>1500000</v>
      </c>
      <c r="M51" s="87">
        <v>500000</v>
      </c>
      <c r="N51" s="87">
        <v>500000</v>
      </c>
      <c r="O51" s="87">
        <v>500000</v>
      </c>
      <c r="P51" s="67">
        <f t="shared" si="0"/>
        <v>3.0999602647093269E-2</v>
      </c>
      <c r="Q51" s="68">
        <f t="shared" si="1"/>
        <v>3.0999602647093269E-2</v>
      </c>
      <c r="R51" s="103"/>
      <c r="S51" s="109"/>
    </row>
    <row r="52" spans="1:20" s="27" customFormat="1" ht="14.25" x14ac:dyDescent="0.2">
      <c r="A52" s="18" t="s">
        <v>25</v>
      </c>
      <c r="B52" s="79" t="s">
        <v>54</v>
      </c>
      <c r="C52" s="79" t="s">
        <v>54</v>
      </c>
      <c r="D52" s="15" t="s">
        <v>27</v>
      </c>
      <c r="E52" s="15" t="s">
        <v>58</v>
      </c>
      <c r="F52" s="15" t="s">
        <v>31</v>
      </c>
      <c r="G52" s="21"/>
      <c r="H52" s="15" t="s">
        <v>5</v>
      </c>
      <c r="I52" s="30" t="s">
        <v>228</v>
      </c>
      <c r="J52" s="17" t="s">
        <v>230</v>
      </c>
      <c r="K52" s="87">
        <v>2000000</v>
      </c>
      <c r="L52" s="87">
        <v>500000</v>
      </c>
      <c r="M52" s="87">
        <v>500000</v>
      </c>
      <c r="N52" s="87">
        <v>500000</v>
      </c>
      <c r="O52" s="87">
        <v>500000</v>
      </c>
      <c r="P52" s="67">
        <f t="shared" si="0"/>
        <v>0.25</v>
      </c>
      <c r="Q52" s="68">
        <f t="shared" si="1"/>
        <v>0.25</v>
      </c>
      <c r="R52" s="103"/>
      <c r="S52" s="109"/>
    </row>
    <row r="53" spans="1:20" s="27" customFormat="1" ht="14.25" x14ac:dyDescent="0.2">
      <c r="A53" s="18" t="s">
        <v>25</v>
      </c>
      <c r="B53" s="79" t="s">
        <v>54</v>
      </c>
      <c r="C53" s="79" t="s">
        <v>54</v>
      </c>
      <c r="D53" s="15" t="s">
        <v>27</v>
      </c>
      <c r="E53" s="15" t="s">
        <v>58</v>
      </c>
      <c r="F53" s="15" t="s">
        <v>58</v>
      </c>
      <c r="G53" s="21"/>
      <c r="H53" s="15" t="s">
        <v>5</v>
      </c>
      <c r="I53" s="30" t="s">
        <v>291</v>
      </c>
      <c r="J53" s="17" t="s">
        <v>292</v>
      </c>
      <c r="K53" s="87">
        <v>581700</v>
      </c>
      <c r="L53" s="87">
        <v>581700</v>
      </c>
      <c r="M53" s="87" t="s">
        <v>24</v>
      </c>
      <c r="N53" s="87" t="s">
        <v>24</v>
      </c>
      <c r="O53" s="87" t="s">
        <v>24</v>
      </c>
      <c r="P53" s="67">
        <f t="shared" si="0"/>
        <v>0</v>
      </c>
      <c r="Q53" s="68">
        <f t="shared" si="1"/>
        <v>0</v>
      </c>
      <c r="R53" s="103"/>
      <c r="S53" s="109"/>
    </row>
    <row r="54" spans="1:20" s="27" customFormat="1" ht="26.25" customHeight="1" x14ac:dyDescent="0.2">
      <c r="A54" s="18" t="s">
        <v>25</v>
      </c>
      <c r="B54" s="79" t="s">
        <v>54</v>
      </c>
      <c r="C54" s="79" t="s">
        <v>54</v>
      </c>
      <c r="D54" s="15" t="s">
        <v>27</v>
      </c>
      <c r="E54" s="15" t="s">
        <v>58</v>
      </c>
      <c r="F54" s="15" t="s">
        <v>32</v>
      </c>
      <c r="G54" s="21"/>
      <c r="H54" s="15" t="s">
        <v>5</v>
      </c>
      <c r="I54" s="30" t="s">
        <v>229</v>
      </c>
      <c r="J54" s="17" t="s">
        <v>231</v>
      </c>
      <c r="K54" s="87">
        <v>2000000</v>
      </c>
      <c r="L54" s="87">
        <v>717400</v>
      </c>
      <c r="M54" s="87">
        <v>599900</v>
      </c>
      <c r="N54" s="87">
        <v>599900</v>
      </c>
      <c r="O54" s="87">
        <v>599900</v>
      </c>
      <c r="P54" s="67">
        <f t="shared" si="0"/>
        <v>0.29994999999999999</v>
      </c>
      <c r="Q54" s="68">
        <f t="shared" si="1"/>
        <v>0.29994999999999999</v>
      </c>
      <c r="R54" s="103"/>
      <c r="S54" s="109"/>
    </row>
    <row r="55" spans="1:20" s="25" customFormat="1" ht="24" x14ac:dyDescent="0.2">
      <c r="A55" s="12" t="s">
        <v>25</v>
      </c>
      <c r="B55" s="13" t="s">
        <v>54</v>
      </c>
      <c r="C55" s="13" t="s">
        <v>54</v>
      </c>
      <c r="D55" s="14" t="s">
        <v>27</v>
      </c>
      <c r="E55" s="14" t="s">
        <v>58</v>
      </c>
      <c r="F55" s="14" t="s">
        <v>33</v>
      </c>
      <c r="G55" s="14"/>
      <c r="H55" s="15" t="s">
        <v>5</v>
      </c>
      <c r="I55" s="30" t="s">
        <v>151</v>
      </c>
      <c r="J55" s="17" t="s">
        <v>153</v>
      </c>
      <c r="K55" s="87">
        <v>28351644</v>
      </c>
      <c r="L55" s="87">
        <v>17262600</v>
      </c>
      <c r="M55" s="87">
        <v>17262600</v>
      </c>
      <c r="N55" s="87">
        <v>7262600</v>
      </c>
      <c r="O55" s="87">
        <v>7262600</v>
      </c>
      <c r="P55" s="67">
        <f t="shared" si="0"/>
        <v>0.60887474461798408</v>
      </c>
      <c r="Q55" s="68">
        <f t="shared" si="1"/>
        <v>0.25616151218603056</v>
      </c>
      <c r="R55" s="110"/>
      <c r="S55" s="109"/>
    </row>
    <row r="56" spans="1:20" s="25" customFormat="1" ht="14.25" x14ac:dyDescent="0.2">
      <c r="A56" s="18" t="s">
        <v>25</v>
      </c>
      <c r="B56" s="73" t="s">
        <v>54</v>
      </c>
      <c r="C56" s="73" t="s">
        <v>54</v>
      </c>
      <c r="D56" s="74" t="s">
        <v>54</v>
      </c>
      <c r="E56" s="21"/>
      <c r="F56" s="21"/>
      <c r="G56" s="21"/>
      <c r="H56" s="15" t="s">
        <v>5</v>
      </c>
      <c r="I56" s="29" t="s">
        <v>91</v>
      </c>
      <c r="J56" s="23" t="s">
        <v>92</v>
      </c>
      <c r="K56" s="86">
        <f>SUM(K57:K75)</f>
        <v>11436482730</v>
      </c>
      <c r="L56" s="86">
        <f>SUM(L57:L75)</f>
        <v>10597554501.890001</v>
      </c>
      <c r="M56" s="86">
        <f>SUM(M57:M75)</f>
        <v>9524208941.8900013</v>
      </c>
      <c r="N56" s="86">
        <f>SUM(N57:N75)</f>
        <v>5398460106.1200008</v>
      </c>
      <c r="O56" s="86">
        <f>SUM(O57:O75)</f>
        <v>5388962153.1200008</v>
      </c>
      <c r="P56" s="67">
        <f t="shared" si="0"/>
        <v>0.83279179156247463</v>
      </c>
      <c r="Q56" s="68">
        <f t="shared" si="1"/>
        <v>0.47203849588814978</v>
      </c>
      <c r="R56" s="110"/>
      <c r="S56" s="109"/>
      <c r="T56" s="109"/>
    </row>
    <row r="57" spans="1:20" s="25" customFormat="1" ht="14.25" x14ac:dyDescent="0.2">
      <c r="A57" s="12" t="s">
        <v>25</v>
      </c>
      <c r="B57" s="13" t="s">
        <v>54</v>
      </c>
      <c r="C57" s="13" t="s">
        <v>54</v>
      </c>
      <c r="D57" s="14" t="s">
        <v>54</v>
      </c>
      <c r="E57" s="14" t="s">
        <v>59</v>
      </c>
      <c r="F57" s="81" t="s">
        <v>58</v>
      </c>
      <c r="G57" s="14"/>
      <c r="H57" s="15" t="s">
        <v>5</v>
      </c>
      <c r="I57" s="30" t="s">
        <v>154</v>
      </c>
      <c r="J57" s="17" t="s">
        <v>155</v>
      </c>
      <c r="K57" s="87">
        <v>216770880</v>
      </c>
      <c r="L57" s="98">
        <v>97605648.299999997</v>
      </c>
      <c r="M57" s="98">
        <v>69698704.299999997</v>
      </c>
      <c r="N57" s="98">
        <v>30991539.699999999</v>
      </c>
      <c r="O57" s="98">
        <v>30991539.699999999</v>
      </c>
      <c r="P57" s="67">
        <f t="shared" si="0"/>
        <v>0.32153167574906738</v>
      </c>
      <c r="Q57" s="68">
        <f t="shared" si="1"/>
        <v>0.14296910959627049</v>
      </c>
      <c r="R57" s="110"/>
      <c r="S57" s="109"/>
    </row>
    <row r="58" spans="1:20" s="25" customFormat="1" ht="24" x14ac:dyDescent="0.2">
      <c r="A58" s="12" t="s">
        <v>25</v>
      </c>
      <c r="B58" s="13" t="s">
        <v>54</v>
      </c>
      <c r="C58" s="13" t="s">
        <v>54</v>
      </c>
      <c r="D58" s="14" t="s">
        <v>54</v>
      </c>
      <c r="E58" s="14" t="s">
        <v>32</v>
      </c>
      <c r="F58" s="14" t="s">
        <v>31</v>
      </c>
      <c r="G58" s="14"/>
      <c r="H58" s="15" t="s">
        <v>5</v>
      </c>
      <c r="I58" s="30" t="s">
        <v>156</v>
      </c>
      <c r="J58" s="17" t="s">
        <v>160</v>
      </c>
      <c r="K58" s="87">
        <v>417919270</v>
      </c>
      <c r="L58" s="87">
        <v>396480782.97000003</v>
      </c>
      <c r="M58" s="87">
        <v>157701502.97</v>
      </c>
      <c r="N58" s="87">
        <v>113988355.26000001</v>
      </c>
      <c r="O58" s="87">
        <v>113757676.26000001</v>
      </c>
      <c r="P58" s="67">
        <f t="shared" si="0"/>
        <v>0.37734920184465293</v>
      </c>
      <c r="Q58" s="68">
        <f t="shared" si="1"/>
        <v>0.27275209219235091</v>
      </c>
      <c r="R58" s="110"/>
      <c r="S58" s="109"/>
    </row>
    <row r="59" spans="1:20" s="25" customFormat="1" ht="24" x14ac:dyDescent="0.2">
      <c r="A59" s="12" t="s">
        <v>25</v>
      </c>
      <c r="B59" s="13" t="s">
        <v>54</v>
      </c>
      <c r="C59" s="13" t="s">
        <v>54</v>
      </c>
      <c r="D59" s="14" t="s">
        <v>54</v>
      </c>
      <c r="E59" s="14" t="s">
        <v>32</v>
      </c>
      <c r="F59" s="14" t="s">
        <v>58</v>
      </c>
      <c r="G59" s="14"/>
      <c r="H59" s="15" t="s">
        <v>5</v>
      </c>
      <c r="I59" s="30" t="s">
        <v>157</v>
      </c>
      <c r="J59" s="17" t="s">
        <v>161</v>
      </c>
      <c r="K59" s="87">
        <v>328112790</v>
      </c>
      <c r="L59" s="87">
        <v>315501300</v>
      </c>
      <c r="M59" s="87">
        <v>163957531</v>
      </c>
      <c r="N59" s="87">
        <v>56439531</v>
      </c>
      <c r="O59" s="87">
        <v>56035531</v>
      </c>
      <c r="P59" s="67">
        <f t="shared" si="0"/>
        <v>0.49969868897826264</v>
      </c>
      <c r="Q59" s="68">
        <f t="shared" si="1"/>
        <v>0.17201259054851228</v>
      </c>
      <c r="R59" s="110"/>
      <c r="S59" s="109"/>
    </row>
    <row r="60" spans="1:20" s="25" customFormat="1" ht="24" x14ac:dyDescent="0.2">
      <c r="A60" s="12" t="s">
        <v>25</v>
      </c>
      <c r="B60" s="13" t="s">
        <v>54</v>
      </c>
      <c r="C60" s="13" t="s">
        <v>54</v>
      </c>
      <c r="D60" s="14" t="s">
        <v>54</v>
      </c>
      <c r="E60" s="14" t="s">
        <v>32</v>
      </c>
      <c r="F60" s="81" t="s">
        <v>59</v>
      </c>
      <c r="G60" s="14"/>
      <c r="H60" s="15" t="s">
        <v>5</v>
      </c>
      <c r="I60" s="30" t="s">
        <v>216</v>
      </c>
      <c r="J60" s="17" t="s">
        <v>217</v>
      </c>
      <c r="K60" s="87">
        <v>11758900</v>
      </c>
      <c r="L60" s="87" t="s">
        <v>24</v>
      </c>
      <c r="M60" s="87" t="s">
        <v>24</v>
      </c>
      <c r="N60" s="87" t="s">
        <v>24</v>
      </c>
      <c r="O60" s="87" t="s">
        <v>24</v>
      </c>
      <c r="P60" s="67">
        <f t="shared" si="0"/>
        <v>0</v>
      </c>
      <c r="Q60" s="68">
        <f t="shared" si="1"/>
        <v>0</v>
      </c>
      <c r="R60" s="110"/>
      <c r="S60" s="109"/>
    </row>
    <row r="61" spans="1:20" s="25" customFormat="1" ht="24" x14ac:dyDescent="0.2">
      <c r="A61" s="12" t="s">
        <v>25</v>
      </c>
      <c r="B61" s="13" t="s">
        <v>54</v>
      </c>
      <c r="C61" s="13" t="s">
        <v>54</v>
      </c>
      <c r="D61" s="14" t="s">
        <v>54</v>
      </c>
      <c r="E61" s="14" t="s">
        <v>32</v>
      </c>
      <c r="F61" s="14" t="s">
        <v>34</v>
      </c>
      <c r="G61" s="14"/>
      <c r="H61" s="15" t="s">
        <v>5</v>
      </c>
      <c r="I61" s="30" t="s">
        <v>158</v>
      </c>
      <c r="J61" s="17" t="s">
        <v>162</v>
      </c>
      <c r="K61" s="87">
        <v>61229290</v>
      </c>
      <c r="L61" s="87">
        <v>44646990</v>
      </c>
      <c r="M61" s="87">
        <v>44586990</v>
      </c>
      <c r="N61" s="87">
        <v>4421050</v>
      </c>
      <c r="O61" s="87">
        <v>4421050</v>
      </c>
      <c r="P61" s="67">
        <f t="shared" si="0"/>
        <v>0.72819707692184577</v>
      </c>
      <c r="Q61" s="68">
        <f t="shared" si="1"/>
        <v>7.2204822234587407E-2</v>
      </c>
      <c r="R61" s="110"/>
      <c r="S61" s="109"/>
    </row>
    <row r="62" spans="1:20" s="25" customFormat="1" ht="36" x14ac:dyDescent="0.2">
      <c r="A62" s="12" t="s">
        <v>25</v>
      </c>
      <c r="B62" s="13" t="s">
        <v>54</v>
      </c>
      <c r="C62" s="13" t="s">
        <v>54</v>
      </c>
      <c r="D62" s="14" t="s">
        <v>54</v>
      </c>
      <c r="E62" s="14" t="s">
        <v>32</v>
      </c>
      <c r="F62" s="14" t="s">
        <v>35</v>
      </c>
      <c r="G62" s="14"/>
      <c r="H62" s="15" t="s">
        <v>5</v>
      </c>
      <c r="I62" s="30" t="s">
        <v>159</v>
      </c>
      <c r="J62" s="17" t="s">
        <v>163</v>
      </c>
      <c r="K62" s="87">
        <v>652911340</v>
      </c>
      <c r="L62" s="87">
        <v>652911340</v>
      </c>
      <c r="M62" s="87">
        <v>650911340</v>
      </c>
      <c r="N62" s="87">
        <v>370291810</v>
      </c>
      <c r="O62" s="87">
        <v>370291810</v>
      </c>
      <c r="P62" s="67">
        <f t="shared" si="0"/>
        <v>0.99693679696235638</v>
      </c>
      <c r="Q62" s="68">
        <f t="shared" si="1"/>
        <v>0.56713949860328661</v>
      </c>
      <c r="R62" s="110"/>
      <c r="S62" s="109"/>
    </row>
    <row r="63" spans="1:20" s="25" customFormat="1" ht="24" x14ac:dyDescent="0.2">
      <c r="A63" s="12" t="s">
        <v>25</v>
      </c>
      <c r="B63" s="13" t="s">
        <v>54</v>
      </c>
      <c r="C63" s="13" t="s">
        <v>54</v>
      </c>
      <c r="D63" s="14" t="s">
        <v>54</v>
      </c>
      <c r="E63" s="14" t="s">
        <v>33</v>
      </c>
      <c r="F63" s="14" t="s">
        <v>28</v>
      </c>
      <c r="G63" s="14"/>
      <c r="H63" s="15" t="s">
        <v>5</v>
      </c>
      <c r="I63" s="30" t="s">
        <v>164</v>
      </c>
      <c r="J63" s="17" t="s">
        <v>166</v>
      </c>
      <c r="K63" s="87">
        <v>1738861919</v>
      </c>
      <c r="L63" s="87">
        <v>1698961800</v>
      </c>
      <c r="M63" s="87">
        <v>1681621300</v>
      </c>
      <c r="N63" s="87">
        <v>1649817927.53</v>
      </c>
      <c r="O63" s="87">
        <v>1648871327.53</v>
      </c>
      <c r="P63" s="67">
        <f t="shared" si="0"/>
        <v>0.96708156158085379</v>
      </c>
      <c r="Q63" s="68">
        <f t="shared" si="1"/>
        <v>0.94879179853383167</v>
      </c>
      <c r="R63" s="110"/>
      <c r="S63" s="109"/>
    </row>
    <row r="64" spans="1:20" s="25" customFormat="1" ht="14.25" x14ac:dyDescent="0.2">
      <c r="A64" s="12" t="s">
        <v>25</v>
      </c>
      <c r="B64" s="13" t="s">
        <v>54</v>
      </c>
      <c r="C64" s="13" t="s">
        <v>54</v>
      </c>
      <c r="D64" s="14" t="s">
        <v>54</v>
      </c>
      <c r="E64" s="14" t="s">
        <v>33</v>
      </c>
      <c r="F64" s="14" t="s">
        <v>57</v>
      </c>
      <c r="G64" s="14"/>
      <c r="H64" s="15" t="s">
        <v>5</v>
      </c>
      <c r="I64" s="30" t="s">
        <v>165</v>
      </c>
      <c r="J64" s="17" t="s">
        <v>167</v>
      </c>
      <c r="K64" s="87">
        <v>587594602</v>
      </c>
      <c r="L64" s="87">
        <v>587594602</v>
      </c>
      <c r="M64" s="87">
        <v>587594602</v>
      </c>
      <c r="N64" s="87">
        <v>587594602</v>
      </c>
      <c r="O64" s="87">
        <v>587594602</v>
      </c>
      <c r="P64" s="67">
        <f t="shared" si="0"/>
        <v>1</v>
      </c>
      <c r="Q64" s="68">
        <f t="shared" si="1"/>
        <v>1</v>
      </c>
      <c r="R64" s="110"/>
      <c r="S64" s="109"/>
    </row>
    <row r="65" spans="1:19" s="25" customFormat="1" ht="14.25" x14ac:dyDescent="0.2">
      <c r="A65" s="12" t="s">
        <v>25</v>
      </c>
      <c r="B65" s="13" t="s">
        <v>54</v>
      </c>
      <c r="C65" s="13" t="s">
        <v>54</v>
      </c>
      <c r="D65" s="14" t="s">
        <v>54</v>
      </c>
      <c r="E65" s="14" t="s">
        <v>34</v>
      </c>
      <c r="F65" s="14" t="s">
        <v>57</v>
      </c>
      <c r="G65" s="14"/>
      <c r="H65" s="15" t="s">
        <v>5</v>
      </c>
      <c r="I65" s="30" t="s">
        <v>168</v>
      </c>
      <c r="J65" s="17" t="s">
        <v>173</v>
      </c>
      <c r="K65" s="87">
        <v>2288115543</v>
      </c>
      <c r="L65" s="87">
        <v>2246764049</v>
      </c>
      <c r="M65" s="87">
        <v>2214864049</v>
      </c>
      <c r="N65" s="87">
        <v>1034297379.13</v>
      </c>
      <c r="O65" s="87">
        <v>1034297379.13</v>
      </c>
      <c r="P65" s="67">
        <f t="shared" si="0"/>
        <v>0.96798610357588921</v>
      </c>
      <c r="Q65" s="68">
        <f t="shared" si="1"/>
        <v>0.45203022299036061</v>
      </c>
      <c r="R65" s="110"/>
      <c r="S65" s="109"/>
    </row>
    <row r="66" spans="1:19" s="25" customFormat="1" ht="62.25" customHeight="1" x14ac:dyDescent="0.2">
      <c r="A66" s="12" t="s">
        <v>25</v>
      </c>
      <c r="B66" s="13" t="s">
        <v>54</v>
      </c>
      <c r="C66" s="13" t="s">
        <v>54</v>
      </c>
      <c r="D66" s="14" t="s">
        <v>54</v>
      </c>
      <c r="E66" s="14" t="s">
        <v>34</v>
      </c>
      <c r="F66" s="14" t="s">
        <v>31</v>
      </c>
      <c r="G66" s="14"/>
      <c r="H66" s="15" t="s">
        <v>5</v>
      </c>
      <c r="I66" s="30" t="s">
        <v>169</v>
      </c>
      <c r="J66" s="17" t="s">
        <v>232</v>
      </c>
      <c r="K66" s="87">
        <v>1996279154</v>
      </c>
      <c r="L66" s="87">
        <v>1956855581</v>
      </c>
      <c r="M66" s="87">
        <v>1722508209</v>
      </c>
      <c r="N66" s="87">
        <v>657802380</v>
      </c>
      <c r="O66" s="87">
        <v>657802380</v>
      </c>
      <c r="P66" s="67">
        <f t="shared" si="0"/>
        <v>0.86285938795111017</v>
      </c>
      <c r="Q66" s="68">
        <f t="shared" si="1"/>
        <v>0.32951422584458845</v>
      </c>
      <c r="R66" s="110"/>
      <c r="S66" s="109"/>
    </row>
    <row r="67" spans="1:19" s="25" customFormat="1" ht="48" x14ac:dyDescent="0.2">
      <c r="A67" s="12" t="s">
        <v>25</v>
      </c>
      <c r="B67" s="13" t="s">
        <v>54</v>
      </c>
      <c r="C67" s="13" t="s">
        <v>54</v>
      </c>
      <c r="D67" s="14" t="s">
        <v>54</v>
      </c>
      <c r="E67" s="14" t="s">
        <v>34</v>
      </c>
      <c r="F67" s="14" t="s">
        <v>58</v>
      </c>
      <c r="G67" s="14"/>
      <c r="H67" s="15" t="s">
        <v>5</v>
      </c>
      <c r="I67" s="30" t="s">
        <v>170</v>
      </c>
      <c r="J67" s="17" t="s">
        <v>174</v>
      </c>
      <c r="K67" s="87">
        <v>94671953</v>
      </c>
      <c r="L67" s="87">
        <v>61000000</v>
      </c>
      <c r="M67" s="87">
        <v>61000000</v>
      </c>
      <c r="N67" s="87">
        <v>8301954.3099999996</v>
      </c>
      <c r="O67" s="87">
        <v>8301954.3099999996</v>
      </c>
      <c r="P67" s="67">
        <f t="shared" si="0"/>
        <v>0.64433021678553526</v>
      </c>
      <c r="Q67" s="68">
        <f t="shared" si="1"/>
        <v>8.7691803611572264E-2</v>
      </c>
      <c r="R67" s="110"/>
      <c r="S67" s="109"/>
    </row>
    <row r="68" spans="1:19" s="25" customFormat="1" ht="14.25" x14ac:dyDescent="0.2">
      <c r="A68" s="12" t="s">
        <v>25</v>
      </c>
      <c r="B68" s="13" t="s">
        <v>54</v>
      </c>
      <c r="C68" s="13" t="s">
        <v>54</v>
      </c>
      <c r="D68" s="14" t="s">
        <v>54</v>
      </c>
      <c r="E68" s="14" t="s">
        <v>34</v>
      </c>
      <c r="F68" s="14" t="s">
        <v>59</v>
      </c>
      <c r="G68" s="14"/>
      <c r="H68" s="15" t="s">
        <v>5</v>
      </c>
      <c r="I68" s="30" t="s">
        <v>171</v>
      </c>
      <c r="J68" s="17" t="s">
        <v>175</v>
      </c>
      <c r="K68" s="87">
        <v>1247698149</v>
      </c>
      <c r="L68" s="87">
        <v>1241933509.1900001</v>
      </c>
      <c r="M68" s="87">
        <v>932729472.19000006</v>
      </c>
      <c r="N68" s="87">
        <v>285113344.75999999</v>
      </c>
      <c r="O68" s="87">
        <v>285113344.75999999</v>
      </c>
      <c r="P68" s="67">
        <f t="shared" si="0"/>
        <v>0.74756019549885544</v>
      </c>
      <c r="Q68" s="68">
        <f t="shared" si="1"/>
        <v>0.22851147530234894</v>
      </c>
      <c r="R68" s="110"/>
      <c r="S68" s="109"/>
    </row>
    <row r="69" spans="1:19" s="25" customFormat="1" ht="48" x14ac:dyDescent="0.2">
      <c r="A69" s="12" t="s">
        <v>25</v>
      </c>
      <c r="B69" s="13" t="s">
        <v>54</v>
      </c>
      <c r="C69" s="13" t="s">
        <v>54</v>
      </c>
      <c r="D69" s="14" t="s">
        <v>54</v>
      </c>
      <c r="E69" s="14" t="s">
        <v>34</v>
      </c>
      <c r="F69" s="14" t="s">
        <v>33</v>
      </c>
      <c r="G69" s="14"/>
      <c r="H69" s="15" t="s">
        <v>5</v>
      </c>
      <c r="I69" s="30" t="s">
        <v>172</v>
      </c>
      <c r="J69" s="17" t="s">
        <v>176</v>
      </c>
      <c r="K69" s="87">
        <v>177500000</v>
      </c>
      <c r="L69" s="87">
        <v>80925099.430000007</v>
      </c>
      <c r="M69" s="87">
        <v>80925099.430000007</v>
      </c>
      <c r="N69" s="87">
        <v>7945199.4299999997</v>
      </c>
      <c r="O69" s="87">
        <v>7945199.4299999997</v>
      </c>
      <c r="P69" s="67">
        <f t="shared" si="0"/>
        <v>0.45591605312676059</v>
      </c>
      <c r="Q69" s="68">
        <f t="shared" si="1"/>
        <v>4.4761686929577466E-2</v>
      </c>
      <c r="R69" s="110"/>
      <c r="S69" s="109"/>
    </row>
    <row r="70" spans="1:19" s="25" customFormat="1" ht="48" x14ac:dyDescent="0.2">
      <c r="A70" s="12"/>
      <c r="B70" s="13" t="s">
        <v>54</v>
      </c>
      <c r="C70" s="13" t="s">
        <v>54</v>
      </c>
      <c r="D70" s="14" t="s">
        <v>54</v>
      </c>
      <c r="E70" s="14" t="s">
        <v>34</v>
      </c>
      <c r="F70" s="81" t="s">
        <v>35</v>
      </c>
      <c r="G70" s="14"/>
      <c r="H70" s="15" t="s">
        <v>5</v>
      </c>
      <c r="I70" s="30" t="s">
        <v>285</v>
      </c>
      <c r="J70" s="17" t="s">
        <v>286</v>
      </c>
      <c r="K70" s="87">
        <v>4500000</v>
      </c>
      <c r="L70" s="87">
        <v>4500000</v>
      </c>
      <c r="M70" s="87">
        <v>4500000</v>
      </c>
      <c r="N70" s="87" t="s">
        <v>24</v>
      </c>
      <c r="O70" s="87" t="s">
        <v>24</v>
      </c>
      <c r="P70" s="67">
        <f t="shared" si="0"/>
        <v>1</v>
      </c>
      <c r="Q70" s="68">
        <f t="shared" si="1"/>
        <v>0</v>
      </c>
      <c r="R70" s="110"/>
      <c r="S70" s="109"/>
    </row>
    <row r="71" spans="1:19" s="25" customFormat="1" ht="14.25" x14ac:dyDescent="0.2">
      <c r="A71" s="12" t="s">
        <v>25</v>
      </c>
      <c r="B71" s="13" t="s">
        <v>54</v>
      </c>
      <c r="C71" s="13" t="s">
        <v>54</v>
      </c>
      <c r="D71" s="14" t="s">
        <v>54</v>
      </c>
      <c r="E71" s="14" t="s">
        <v>35</v>
      </c>
      <c r="F71" s="14" t="s">
        <v>57</v>
      </c>
      <c r="G71" s="14"/>
      <c r="H71" s="15" t="s">
        <v>5</v>
      </c>
      <c r="I71" s="30" t="s">
        <v>177</v>
      </c>
      <c r="J71" s="17" t="s">
        <v>179</v>
      </c>
      <c r="K71" s="87">
        <v>557371860</v>
      </c>
      <c r="L71" s="87">
        <v>200000000</v>
      </c>
      <c r="M71" s="87">
        <v>200000000</v>
      </c>
      <c r="N71" s="87">
        <v>200000000</v>
      </c>
      <c r="O71" s="87">
        <v>200000000</v>
      </c>
      <c r="P71" s="67">
        <f t="shared" si="0"/>
        <v>0.35882687008992525</v>
      </c>
      <c r="Q71" s="68">
        <f t="shared" si="1"/>
        <v>0.35882687008992525</v>
      </c>
      <c r="R71" s="110"/>
      <c r="S71" s="109"/>
    </row>
    <row r="72" spans="1:19" s="25" customFormat="1" ht="36" x14ac:dyDescent="0.2">
      <c r="A72" s="12" t="s">
        <v>25</v>
      </c>
      <c r="B72" s="13" t="s">
        <v>54</v>
      </c>
      <c r="C72" s="13" t="s">
        <v>54</v>
      </c>
      <c r="D72" s="14" t="s">
        <v>54</v>
      </c>
      <c r="E72" s="14" t="s">
        <v>35</v>
      </c>
      <c r="F72" s="14" t="s">
        <v>31</v>
      </c>
      <c r="G72" s="14"/>
      <c r="H72" s="15" t="s">
        <v>5</v>
      </c>
      <c r="I72" s="30" t="s">
        <v>198</v>
      </c>
      <c r="J72" s="17" t="s">
        <v>199</v>
      </c>
      <c r="K72" s="87">
        <v>21481070</v>
      </c>
      <c r="L72" s="87">
        <v>10000000</v>
      </c>
      <c r="M72" s="87" t="s">
        <v>24</v>
      </c>
      <c r="N72" s="87" t="s">
        <v>24</v>
      </c>
      <c r="O72" s="87" t="s">
        <v>24</v>
      </c>
      <c r="P72" s="67">
        <f t="shared" si="0"/>
        <v>0</v>
      </c>
      <c r="Q72" s="68">
        <f t="shared" si="1"/>
        <v>0</v>
      </c>
      <c r="R72" s="110"/>
      <c r="S72" s="109"/>
    </row>
    <row r="73" spans="1:19" s="25" customFormat="1" ht="60" x14ac:dyDescent="0.2">
      <c r="A73" s="12" t="s">
        <v>25</v>
      </c>
      <c r="B73" s="13" t="s">
        <v>54</v>
      </c>
      <c r="C73" s="13" t="s">
        <v>54</v>
      </c>
      <c r="D73" s="14" t="s">
        <v>54</v>
      </c>
      <c r="E73" s="14" t="s">
        <v>35</v>
      </c>
      <c r="F73" s="14" t="s">
        <v>58</v>
      </c>
      <c r="G73" s="14"/>
      <c r="H73" s="15" t="s">
        <v>5</v>
      </c>
      <c r="I73" s="30" t="s">
        <v>178</v>
      </c>
      <c r="J73" s="17" t="s">
        <v>180</v>
      </c>
      <c r="K73" s="87">
        <v>36452590</v>
      </c>
      <c r="L73" s="87">
        <v>18000000</v>
      </c>
      <c r="M73" s="87">
        <v>18000000</v>
      </c>
      <c r="N73" s="87">
        <v>5378944</v>
      </c>
      <c r="O73" s="87">
        <v>5378944</v>
      </c>
      <c r="P73" s="67">
        <f t="shared" si="0"/>
        <v>0.49379207348503906</v>
      </c>
      <c r="Q73" s="68">
        <f t="shared" si="1"/>
        <v>0.14755999505110612</v>
      </c>
      <c r="R73" s="110"/>
      <c r="S73" s="109"/>
    </row>
    <row r="74" spans="1:19" s="25" customFormat="1" ht="30.75" customHeight="1" x14ac:dyDescent="0.2">
      <c r="A74" s="12" t="s">
        <v>25</v>
      </c>
      <c r="B74" s="13" t="s">
        <v>54</v>
      </c>
      <c r="C74" s="13" t="s">
        <v>54</v>
      </c>
      <c r="D74" s="14" t="s">
        <v>54</v>
      </c>
      <c r="E74" s="14" t="s">
        <v>35</v>
      </c>
      <c r="F74" s="14" t="s">
        <v>32</v>
      </c>
      <c r="G74" s="14"/>
      <c r="H74" s="15" t="s">
        <v>5</v>
      </c>
      <c r="I74" s="30" t="s">
        <v>187</v>
      </c>
      <c r="J74" s="17" t="s">
        <v>233</v>
      </c>
      <c r="K74" s="87">
        <v>543873800</v>
      </c>
      <c r="L74" s="87">
        <v>543873800</v>
      </c>
      <c r="M74" s="87">
        <v>543873800</v>
      </c>
      <c r="N74" s="87" t="s">
        <v>24</v>
      </c>
      <c r="O74" s="87" t="s">
        <v>24</v>
      </c>
      <c r="P74" s="67">
        <f t="shared" si="0"/>
        <v>1</v>
      </c>
      <c r="Q74" s="68">
        <f t="shared" si="1"/>
        <v>0</v>
      </c>
      <c r="R74" s="110"/>
      <c r="S74" s="109"/>
    </row>
    <row r="75" spans="1:19" s="25" customFormat="1" ht="24" x14ac:dyDescent="0.2">
      <c r="A75" s="12" t="s">
        <v>25</v>
      </c>
      <c r="B75" s="13" t="s">
        <v>54</v>
      </c>
      <c r="C75" s="13" t="s">
        <v>54</v>
      </c>
      <c r="D75" s="14" t="s">
        <v>54</v>
      </c>
      <c r="E75" s="14" t="s">
        <v>36</v>
      </c>
      <c r="F75" s="14"/>
      <c r="G75" s="14"/>
      <c r="H75" s="15" t="s">
        <v>5</v>
      </c>
      <c r="I75" s="30" t="s">
        <v>94</v>
      </c>
      <c r="J75" s="17" t="s">
        <v>93</v>
      </c>
      <c r="K75" s="87">
        <v>453379620</v>
      </c>
      <c r="L75" s="87">
        <v>440000000</v>
      </c>
      <c r="M75" s="87">
        <v>389736342</v>
      </c>
      <c r="N75" s="87">
        <v>386076089</v>
      </c>
      <c r="O75" s="87">
        <v>378159415</v>
      </c>
      <c r="P75" s="67">
        <f t="shared" ref="P75:P127" si="4">+M75/K75</f>
        <v>0.85962474890247598</v>
      </c>
      <c r="Q75" s="68">
        <f t="shared" ref="Q75:Q127" si="5">+N75/K75</f>
        <v>0.85155148570639327</v>
      </c>
      <c r="R75" s="110"/>
      <c r="S75" s="109"/>
    </row>
    <row r="76" spans="1:19" s="27" customFormat="1" ht="14.25" x14ac:dyDescent="0.2">
      <c r="A76" s="18" t="s">
        <v>25</v>
      </c>
      <c r="B76" s="73" t="s">
        <v>71</v>
      </c>
      <c r="C76" s="19"/>
      <c r="D76" s="21"/>
      <c r="E76" s="21"/>
      <c r="F76" s="21"/>
      <c r="G76" s="21"/>
      <c r="H76" s="20">
        <v>20</v>
      </c>
      <c r="I76" s="29" t="s">
        <v>138</v>
      </c>
      <c r="J76" s="23" t="s">
        <v>7</v>
      </c>
      <c r="K76" s="86">
        <f>K77+K79+K81+K84</f>
        <v>3953770545369</v>
      </c>
      <c r="L76" s="86">
        <f t="shared" ref="L76:O76" si="6">L77+L79+L81+L84</f>
        <v>3451736071000</v>
      </c>
      <c r="M76" s="86">
        <f t="shared" si="6"/>
        <v>3451723808505.1299</v>
      </c>
      <c r="N76" s="86">
        <f t="shared" si="6"/>
        <v>3451723808505.1299</v>
      </c>
      <c r="O76" s="86">
        <f t="shared" si="6"/>
        <v>3451723808505.1299</v>
      </c>
      <c r="P76" s="67">
        <f t="shared" si="4"/>
        <v>0.87302077065349404</v>
      </c>
      <c r="Q76" s="68">
        <f t="shared" si="5"/>
        <v>0.87302077065349404</v>
      </c>
      <c r="R76" s="103"/>
      <c r="S76" s="109"/>
    </row>
    <row r="77" spans="1:19" s="27" customFormat="1" ht="14.25" x14ac:dyDescent="0.2">
      <c r="A77" s="18" t="s">
        <v>25</v>
      </c>
      <c r="B77" s="73" t="s">
        <v>71</v>
      </c>
      <c r="C77" s="73" t="s">
        <v>71</v>
      </c>
      <c r="D77" s="73" t="s">
        <v>27</v>
      </c>
      <c r="E77" s="21"/>
      <c r="F77" s="21"/>
      <c r="G77" s="21"/>
      <c r="H77" s="20">
        <v>20</v>
      </c>
      <c r="I77" s="29" t="s">
        <v>205</v>
      </c>
      <c r="J77" s="23" t="s">
        <v>203</v>
      </c>
      <c r="K77" s="86">
        <f>K78</f>
        <v>11327300000</v>
      </c>
      <c r="L77" s="86">
        <f t="shared" ref="L77:O77" si="7">L78</f>
        <v>11327300000</v>
      </c>
      <c r="M77" s="86">
        <f t="shared" si="7"/>
        <v>11327300000</v>
      </c>
      <c r="N77" s="86">
        <f t="shared" si="7"/>
        <v>11327300000</v>
      </c>
      <c r="O77" s="86">
        <f t="shared" si="7"/>
        <v>11327300000</v>
      </c>
      <c r="P77" s="67">
        <f t="shared" si="4"/>
        <v>1</v>
      </c>
      <c r="Q77" s="68">
        <f t="shared" si="5"/>
        <v>1</v>
      </c>
      <c r="R77" s="103"/>
      <c r="S77" s="109"/>
    </row>
    <row r="78" spans="1:19" s="27" customFormat="1" ht="24" x14ac:dyDescent="0.2">
      <c r="A78" s="12" t="s">
        <v>25</v>
      </c>
      <c r="B78" s="79" t="s">
        <v>71</v>
      </c>
      <c r="C78" s="79" t="s">
        <v>71</v>
      </c>
      <c r="D78" s="79" t="s">
        <v>27</v>
      </c>
      <c r="E78" s="80" t="s">
        <v>54</v>
      </c>
      <c r="F78" s="15"/>
      <c r="G78" s="15"/>
      <c r="H78" s="14">
        <v>20</v>
      </c>
      <c r="I78" s="30" t="s">
        <v>206</v>
      </c>
      <c r="J78" s="17" t="s">
        <v>204</v>
      </c>
      <c r="K78" s="87">
        <v>11327300000</v>
      </c>
      <c r="L78" s="87">
        <v>11327300000</v>
      </c>
      <c r="M78" s="87">
        <v>11327300000</v>
      </c>
      <c r="N78" s="87">
        <v>11327300000</v>
      </c>
      <c r="O78" s="87">
        <v>11327300000</v>
      </c>
      <c r="P78" s="67">
        <f t="shared" si="4"/>
        <v>1</v>
      </c>
      <c r="Q78" s="68">
        <f t="shared" si="5"/>
        <v>1</v>
      </c>
      <c r="R78" s="103"/>
      <c r="S78" s="109"/>
    </row>
    <row r="79" spans="1:19" s="27" customFormat="1" ht="24" x14ac:dyDescent="0.2">
      <c r="A79" s="18" t="s">
        <v>25</v>
      </c>
      <c r="B79" s="73" t="s">
        <v>71</v>
      </c>
      <c r="C79" s="73" t="s">
        <v>71</v>
      </c>
      <c r="D79" s="74" t="s">
        <v>84</v>
      </c>
      <c r="E79" s="21"/>
      <c r="F79" s="21"/>
      <c r="G79" s="21"/>
      <c r="H79" s="20">
        <v>21</v>
      </c>
      <c r="I79" s="29" t="s">
        <v>95</v>
      </c>
      <c r="J79" s="23" t="s">
        <v>96</v>
      </c>
      <c r="K79" s="86">
        <f>SUM(K80)</f>
        <v>3940340245369</v>
      </c>
      <c r="L79" s="86">
        <f t="shared" ref="L79:O79" si="8">SUM(L80)</f>
        <v>3440340250000</v>
      </c>
      <c r="M79" s="86">
        <f t="shared" si="8"/>
        <v>3440340250000</v>
      </c>
      <c r="N79" s="86">
        <f t="shared" si="8"/>
        <v>3440340250000</v>
      </c>
      <c r="O79" s="86">
        <f t="shared" si="8"/>
        <v>3440340250000</v>
      </c>
      <c r="P79" s="67">
        <f t="shared" si="4"/>
        <v>0.87310740590063518</v>
      </c>
      <c r="Q79" s="68">
        <f t="shared" si="5"/>
        <v>0.87310740590063518</v>
      </c>
      <c r="R79" s="103"/>
      <c r="S79" s="109"/>
    </row>
    <row r="80" spans="1:19" s="27" customFormat="1" ht="36" x14ac:dyDescent="0.2">
      <c r="A80" s="12" t="s">
        <v>25</v>
      </c>
      <c r="B80" s="79" t="s">
        <v>71</v>
      </c>
      <c r="C80" s="79" t="s">
        <v>71</v>
      </c>
      <c r="D80" s="80" t="s">
        <v>84</v>
      </c>
      <c r="E80" s="15" t="s">
        <v>97</v>
      </c>
      <c r="F80" s="21"/>
      <c r="G80" s="21"/>
      <c r="H80" s="31">
        <v>21</v>
      </c>
      <c r="I80" s="30" t="s">
        <v>98</v>
      </c>
      <c r="J80" s="17" t="s">
        <v>99</v>
      </c>
      <c r="K80" s="87">
        <v>3940340245369</v>
      </c>
      <c r="L80" s="87">
        <v>3440340250000</v>
      </c>
      <c r="M80" s="87">
        <v>3440340250000</v>
      </c>
      <c r="N80" s="87">
        <v>3440340250000</v>
      </c>
      <c r="O80" s="87">
        <v>3440340250000</v>
      </c>
      <c r="P80" s="67">
        <f t="shared" si="4"/>
        <v>0.87310740590063518</v>
      </c>
      <c r="Q80" s="68">
        <f t="shared" si="5"/>
        <v>0.87310740590063518</v>
      </c>
      <c r="R80" s="103"/>
      <c r="S80" s="109"/>
    </row>
    <row r="81" spans="1:19" s="27" customFormat="1" ht="36" x14ac:dyDescent="0.2">
      <c r="A81" s="18" t="s">
        <v>25</v>
      </c>
      <c r="B81" s="73" t="s">
        <v>71</v>
      </c>
      <c r="C81" s="73" t="s">
        <v>84</v>
      </c>
      <c r="D81" s="74" t="s">
        <v>54</v>
      </c>
      <c r="E81" s="21" t="s">
        <v>100</v>
      </c>
      <c r="F81" s="21"/>
      <c r="G81" s="21"/>
      <c r="H81" s="20">
        <v>20</v>
      </c>
      <c r="I81" s="29" t="s">
        <v>101</v>
      </c>
      <c r="J81" s="23" t="s">
        <v>102</v>
      </c>
      <c r="K81" s="86">
        <f>SUM(K82:K83)</f>
        <v>103000000</v>
      </c>
      <c r="L81" s="86">
        <f t="shared" ref="L81:O81" si="9">SUM(L82:L83)</f>
        <v>66500000</v>
      </c>
      <c r="M81" s="86">
        <f t="shared" si="9"/>
        <v>55974126.130000003</v>
      </c>
      <c r="N81" s="86">
        <f t="shared" si="9"/>
        <v>55974126.130000003</v>
      </c>
      <c r="O81" s="86">
        <f t="shared" si="9"/>
        <v>55974126.130000003</v>
      </c>
      <c r="P81" s="67">
        <f t="shared" si="4"/>
        <v>0.54343811776699036</v>
      </c>
      <c r="Q81" s="68">
        <f t="shared" si="5"/>
        <v>0.54343811776699036</v>
      </c>
      <c r="R81" s="103"/>
      <c r="S81" s="109"/>
    </row>
    <row r="82" spans="1:19" s="27" customFormat="1" ht="14.25" x14ac:dyDescent="0.2">
      <c r="A82" s="12" t="s">
        <v>25</v>
      </c>
      <c r="B82" s="13" t="s">
        <v>71</v>
      </c>
      <c r="C82" s="13" t="s">
        <v>84</v>
      </c>
      <c r="D82" s="14" t="s">
        <v>54</v>
      </c>
      <c r="E82" s="14" t="s">
        <v>103</v>
      </c>
      <c r="F82" s="14" t="s">
        <v>28</v>
      </c>
      <c r="G82" s="14"/>
      <c r="H82" s="31">
        <v>20</v>
      </c>
      <c r="I82" s="30" t="s">
        <v>104</v>
      </c>
      <c r="J82" s="34" t="s">
        <v>106</v>
      </c>
      <c r="K82" s="98">
        <v>51500000</v>
      </c>
      <c r="L82" s="87">
        <v>51500000</v>
      </c>
      <c r="M82" s="87">
        <v>50939344</v>
      </c>
      <c r="N82" s="87">
        <v>50939344</v>
      </c>
      <c r="O82" s="87">
        <v>50939344</v>
      </c>
      <c r="P82" s="67">
        <f t="shared" si="4"/>
        <v>0.98911347572815533</v>
      </c>
      <c r="Q82" s="68">
        <f t="shared" si="5"/>
        <v>0.98911347572815533</v>
      </c>
      <c r="R82" s="103"/>
      <c r="S82" s="109"/>
    </row>
    <row r="83" spans="1:19" s="27" customFormat="1" ht="24" x14ac:dyDescent="0.2">
      <c r="A83" s="12" t="s">
        <v>25</v>
      </c>
      <c r="B83" s="13" t="s">
        <v>71</v>
      </c>
      <c r="C83" s="13" t="s">
        <v>84</v>
      </c>
      <c r="D83" s="14" t="s">
        <v>54</v>
      </c>
      <c r="E83" s="14" t="s">
        <v>103</v>
      </c>
      <c r="F83" s="14" t="s">
        <v>57</v>
      </c>
      <c r="G83" s="14"/>
      <c r="H83" s="31">
        <v>20</v>
      </c>
      <c r="I83" s="30" t="s">
        <v>105</v>
      </c>
      <c r="J83" s="34" t="s">
        <v>107</v>
      </c>
      <c r="K83" s="87">
        <v>51500000</v>
      </c>
      <c r="L83" s="87">
        <v>15000000</v>
      </c>
      <c r="M83" s="87">
        <v>5034782.13</v>
      </c>
      <c r="N83" s="87">
        <v>5034782.13</v>
      </c>
      <c r="O83" s="87">
        <v>5034782.13</v>
      </c>
      <c r="P83" s="67">
        <f t="shared" si="4"/>
        <v>9.7762759805825244E-2</v>
      </c>
      <c r="Q83" s="68">
        <f t="shared" si="5"/>
        <v>9.7762759805825244E-2</v>
      </c>
      <c r="R83" s="103"/>
      <c r="S83" s="109"/>
    </row>
    <row r="84" spans="1:19" s="25" customFormat="1" ht="14.25" x14ac:dyDescent="0.2">
      <c r="A84" s="37" t="s">
        <v>25</v>
      </c>
      <c r="B84" s="75" t="s">
        <v>71</v>
      </c>
      <c r="C84" s="20">
        <v>10</v>
      </c>
      <c r="D84" s="75"/>
      <c r="E84" s="20" t="s">
        <v>0</v>
      </c>
      <c r="F84" s="20"/>
      <c r="G84" s="20"/>
      <c r="H84" s="20">
        <v>20</v>
      </c>
      <c r="I84" s="29" t="s">
        <v>208</v>
      </c>
      <c r="J84" s="32" t="s">
        <v>209</v>
      </c>
      <c r="K84" s="86">
        <f>SUM(K85:K87)</f>
        <v>2000000000</v>
      </c>
      <c r="L84" s="86">
        <f t="shared" ref="L84:O84" si="10">SUM(L85:L87)</f>
        <v>2021000</v>
      </c>
      <c r="M84" s="86">
        <f t="shared" si="10"/>
        <v>284379</v>
      </c>
      <c r="N84" s="86">
        <f t="shared" si="10"/>
        <v>284379</v>
      </c>
      <c r="O84" s="86">
        <f t="shared" si="10"/>
        <v>284379</v>
      </c>
      <c r="P84" s="67">
        <f t="shared" si="4"/>
        <v>1.4218950000000001E-4</v>
      </c>
      <c r="Q84" s="68">
        <f t="shared" si="5"/>
        <v>1.4218950000000001E-4</v>
      </c>
      <c r="R84" s="110"/>
      <c r="S84" s="111"/>
    </row>
    <row r="85" spans="1:19" s="25" customFormat="1" ht="14.25" x14ac:dyDescent="0.2">
      <c r="A85" s="33" t="s">
        <v>25</v>
      </c>
      <c r="B85" s="81" t="s">
        <v>71</v>
      </c>
      <c r="C85" s="14">
        <v>10</v>
      </c>
      <c r="D85" s="81" t="s">
        <v>28</v>
      </c>
      <c r="E85" s="20"/>
      <c r="F85" s="20"/>
      <c r="G85" s="20"/>
      <c r="H85" s="20">
        <v>20</v>
      </c>
      <c r="I85" s="30" t="s">
        <v>213</v>
      </c>
      <c r="J85" s="34" t="s">
        <v>210</v>
      </c>
      <c r="K85" s="87">
        <v>800000000</v>
      </c>
      <c r="L85" s="87">
        <v>1242000</v>
      </c>
      <c r="M85" s="87">
        <v>284379</v>
      </c>
      <c r="N85" s="87">
        <v>284379</v>
      </c>
      <c r="O85" s="87">
        <v>284379</v>
      </c>
      <c r="P85" s="100">
        <f t="shared" si="4"/>
        <v>3.5547375000000001E-4</v>
      </c>
      <c r="Q85" s="101">
        <f t="shared" si="5"/>
        <v>3.5547375000000001E-4</v>
      </c>
      <c r="R85" s="110"/>
      <c r="S85" s="111"/>
    </row>
    <row r="86" spans="1:19" s="25" customFormat="1" ht="14.25" x14ac:dyDescent="0.2">
      <c r="A86" s="33" t="s">
        <v>25</v>
      </c>
      <c r="B86" s="81" t="s">
        <v>71</v>
      </c>
      <c r="C86" s="14">
        <v>10</v>
      </c>
      <c r="D86" s="81" t="s">
        <v>57</v>
      </c>
      <c r="E86" s="20"/>
      <c r="F86" s="20"/>
      <c r="G86" s="20"/>
      <c r="H86" s="20">
        <v>20</v>
      </c>
      <c r="I86" s="30" t="s">
        <v>214</v>
      </c>
      <c r="J86" s="34" t="s">
        <v>211</v>
      </c>
      <c r="K86" s="87">
        <v>400000000</v>
      </c>
      <c r="L86" s="87">
        <v>493000</v>
      </c>
      <c r="M86" s="87" t="s">
        <v>24</v>
      </c>
      <c r="N86" s="87" t="s">
        <v>24</v>
      </c>
      <c r="O86" s="87" t="s">
        <v>24</v>
      </c>
      <c r="P86" s="100">
        <f t="shared" si="4"/>
        <v>0</v>
      </c>
      <c r="Q86" s="101">
        <f t="shared" si="5"/>
        <v>0</v>
      </c>
      <c r="R86" s="110"/>
      <c r="S86" s="111"/>
    </row>
    <row r="87" spans="1:19" s="25" customFormat="1" ht="14.25" x14ac:dyDescent="0.2">
      <c r="A87" s="33" t="s">
        <v>25</v>
      </c>
      <c r="B87" s="81" t="s">
        <v>71</v>
      </c>
      <c r="C87" s="14">
        <v>10</v>
      </c>
      <c r="D87" s="81" t="s">
        <v>31</v>
      </c>
      <c r="E87" s="20"/>
      <c r="F87" s="20"/>
      <c r="G87" s="20"/>
      <c r="H87" s="20">
        <v>20</v>
      </c>
      <c r="I87" s="30" t="s">
        <v>215</v>
      </c>
      <c r="J87" s="34" t="s">
        <v>212</v>
      </c>
      <c r="K87" s="87">
        <v>800000000</v>
      </c>
      <c r="L87" s="87">
        <v>286000</v>
      </c>
      <c r="M87" s="87" t="s">
        <v>24</v>
      </c>
      <c r="N87" s="87" t="s">
        <v>24</v>
      </c>
      <c r="O87" s="87" t="s">
        <v>24</v>
      </c>
      <c r="P87" s="100">
        <f t="shared" si="4"/>
        <v>0</v>
      </c>
      <c r="Q87" s="101">
        <f t="shared" si="5"/>
        <v>0</v>
      </c>
      <c r="R87" s="110"/>
      <c r="S87" s="111"/>
    </row>
    <row r="88" spans="1:19" s="27" customFormat="1" ht="24" x14ac:dyDescent="0.2">
      <c r="A88" s="18" t="s">
        <v>25</v>
      </c>
      <c r="B88" s="19">
        <v>5</v>
      </c>
      <c r="C88" s="19"/>
      <c r="D88" s="20"/>
      <c r="E88" s="20"/>
      <c r="F88" s="20"/>
      <c r="G88" s="20"/>
      <c r="H88" s="31">
        <v>20</v>
      </c>
      <c r="I88" s="40" t="s">
        <v>20</v>
      </c>
      <c r="J88" s="32" t="s">
        <v>21</v>
      </c>
      <c r="K88" s="86">
        <f>+K91+K89</f>
        <v>47106000000</v>
      </c>
      <c r="L88" s="86">
        <f>+L91+L89</f>
        <v>32162460731.769997</v>
      </c>
      <c r="M88" s="86">
        <f>+M91+M89</f>
        <v>29533677114.839996</v>
      </c>
      <c r="N88" s="86">
        <f>+N91+N89</f>
        <v>12639488928.99</v>
      </c>
      <c r="O88" s="86">
        <f>+O91+O89</f>
        <v>12071858083.99</v>
      </c>
      <c r="P88" s="67">
        <f t="shared" si="4"/>
        <v>0.62696210917590112</v>
      </c>
      <c r="Q88" s="68">
        <f t="shared" si="5"/>
        <v>0.26832014879187366</v>
      </c>
      <c r="R88" s="103"/>
      <c r="S88" s="109"/>
    </row>
    <row r="89" spans="1:19" s="27" customFormat="1" ht="14.25" x14ac:dyDescent="0.2">
      <c r="A89" s="37" t="s">
        <v>25</v>
      </c>
      <c r="B89" s="75" t="s">
        <v>108</v>
      </c>
      <c r="C89" s="73" t="s">
        <v>27</v>
      </c>
      <c r="D89" s="75">
        <v>1</v>
      </c>
      <c r="E89" s="75"/>
      <c r="F89" s="20"/>
      <c r="G89" s="20"/>
      <c r="H89" s="31">
        <v>20</v>
      </c>
      <c r="I89" s="40" t="s">
        <v>139</v>
      </c>
      <c r="J89" s="32" t="s">
        <v>140</v>
      </c>
      <c r="K89" s="86">
        <f>SUM(K90:K90)</f>
        <v>5574087600</v>
      </c>
      <c r="L89" s="86">
        <f>SUM(L90:L90)</f>
        <v>3527655991</v>
      </c>
      <c r="M89" s="86">
        <f>SUM(M90:M90)</f>
        <v>2851925909.1599998</v>
      </c>
      <c r="N89" s="86">
        <f>SUM(N90:N90)</f>
        <v>818297018.15999997</v>
      </c>
      <c r="O89" s="86">
        <f>SUM(O90:O90)</f>
        <v>818297018.15999997</v>
      </c>
      <c r="P89" s="67">
        <f t="shared" si="4"/>
        <v>0.51163995147116093</v>
      </c>
      <c r="Q89" s="68">
        <f t="shared" si="5"/>
        <v>0.1468037599839658</v>
      </c>
      <c r="R89" s="103"/>
      <c r="S89" s="109"/>
    </row>
    <row r="90" spans="1:19" s="27" customFormat="1" ht="24" x14ac:dyDescent="0.2">
      <c r="A90" s="33" t="s">
        <v>25</v>
      </c>
      <c r="B90" s="81" t="s">
        <v>108</v>
      </c>
      <c r="C90" s="79" t="s">
        <v>27</v>
      </c>
      <c r="D90" s="81" t="s">
        <v>54</v>
      </c>
      <c r="E90" s="81" t="s">
        <v>34</v>
      </c>
      <c r="F90" s="14" t="s">
        <v>33</v>
      </c>
      <c r="G90" s="14"/>
      <c r="H90" s="35">
        <v>20</v>
      </c>
      <c r="I90" s="39" t="s">
        <v>181</v>
      </c>
      <c r="J90" s="17" t="s">
        <v>153</v>
      </c>
      <c r="K90" s="87">
        <v>5574087600</v>
      </c>
      <c r="L90" s="87">
        <v>3527655991</v>
      </c>
      <c r="M90" s="87">
        <v>2851925909.1599998</v>
      </c>
      <c r="N90" s="87">
        <v>818297018.15999997</v>
      </c>
      <c r="O90" s="87">
        <v>818297018.15999997</v>
      </c>
      <c r="P90" s="67">
        <f t="shared" si="4"/>
        <v>0.51163995147116093</v>
      </c>
      <c r="Q90" s="68">
        <f t="shared" si="5"/>
        <v>0.1468037599839658</v>
      </c>
      <c r="R90" s="103"/>
      <c r="S90" s="109"/>
    </row>
    <row r="91" spans="1:19" s="27" customFormat="1" ht="14.25" x14ac:dyDescent="0.2">
      <c r="A91" s="37" t="s">
        <v>25</v>
      </c>
      <c r="B91" s="75" t="s">
        <v>108</v>
      </c>
      <c r="C91" s="73" t="s">
        <v>27</v>
      </c>
      <c r="D91" s="75" t="s">
        <v>54</v>
      </c>
      <c r="E91" s="75"/>
      <c r="F91" s="20"/>
      <c r="G91" s="20"/>
      <c r="H91" s="31">
        <v>20</v>
      </c>
      <c r="I91" s="40" t="s">
        <v>110</v>
      </c>
      <c r="J91" s="32" t="s">
        <v>111</v>
      </c>
      <c r="K91" s="86">
        <f>SUM(K92:K97)</f>
        <v>41531912400</v>
      </c>
      <c r="L91" s="86">
        <f>SUM(L92:L97)</f>
        <v>28634804740.769997</v>
      </c>
      <c r="M91" s="86">
        <f>SUM(M92:M97)</f>
        <v>26681751205.679996</v>
      </c>
      <c r="N91" s="86">
        <f>SUM(N92:N97)</f>
        <v>11821191910.83</v>
      </c>
      <c r="O91" s="86">
        <f>SUM(O92:O97)</f>
        <v>11253561065.83</v>
      </c>
      <c r="P91" s="67">
        <f t="shared" si="4"/>
        <v>0.64243974485701738</v>
      </c>
      <c r="Q91" s="68">
        <f t="shared" si="5"/>
        <v>0.28462912559812681</v>
      </c>
      <c r="R91" s="103"/>
      <c r="S91" s="109"/>
    </row>
    <row r="92" spans="1:19" s="27" customFormat="1" ht="14.25" x14ac:dyDescent="0.2">
      <c r="A92" s="37" t="s">
        <v>25</v>
      </c>
      <c r="B92" s="81" t="s">
        <v>108</v>
      </c>
      <c r="C92" s="79" t="s">
        <v>27</v>
      </c>
      <c r="D92" s="81" t="s">
        <v>54</v>
      </c>
      <c r="E92" s="81" t="s">
        <v>59</v>
      </c>
      <c r="F92" s="81" t="s">
        <v>58</v>
      </c>
      <c r="G92" s="20"/>
      <c r="H92" s="35">
        <v>20</v>
      </c>
      <c r="I92" s="39" t="s">
        <v>200</v>
      </c>
      <c r="J92" s="34" t="s">
        <v>155</v>
      </c>
      <c r="K92" s="87">
        <v>1042347000</v>
      </c>
      <c r="L92" s="87">
        <v>0</v>
      </c>
      <c r="M92" s="87">
        <v>0</v>
      </c>
      <c r="N92" s="87">
        <v>0</v>
      </c>
      <c r="O92" s="87">
        <v>0</v>
      </c>
      <c r="P92" s="100">
        <f t="shared" si="4"/>
        <v>0</v>
      </c>
      <c r="Q92" s="101">
        <f t="shared" si="5"/>
        <v>0</v>
      </c>
      <c r="R92" s="103"/>
      <c r="S92" s="109"/>
    </row>
    <row r="93" spans="1:19" s="27" customFormat="1" ht="24" x14ac:dyDescent="0.2">
      <c r="A93" s="37" t="s">
        <v>25</v>
      </c>
      <c r="B93" s="81" t="s">
        <v>108</v>
      </c>
      <c r="C93" s="79" t="s">
        <v>27</v>
      </c>
      <c r="D93" s="81" t="s">
        <v>54</v>
      </c>
      <c r="E93" s="81" t="s">
        <v>33</v>
      </c>
      <c r="F93" s="81" t="s">
        <v>28</v>
      </c>
      <c r="G93" s="20"/>
      <c r="H93" s="35">
        <v>20</v>
      </c>
      <c r="I93" s="39" t="s">
        <v>218</v>
      </c>
      <c r="J93" s="34" t="s">
        <v>166</v>
      </c>
      <c r="K93" s="87">
        <v>513455400</v>
      </c>
      <c r="L93" s="87">
        <v>0</v>
      </c>
      <c r="M93" s="87">
        <v>0</v>
      </c>
      <c r="N93" s="87">
        <v>0</v>
      </c>
      <c r="O93" s="87">
        <v>0</v>
      </c>
      <c r="P93" s="100">
        <f t="shared" si="4"/>
        <v>0</v>
      </c>
      <c r="Q93" s="101">
        <f t="shared" si="5"/>
        <v>0</v>
      </c>
      <c r="R93" s="103"/>
      <c r="S93" s="109"/>
    </row>
    <row r="94" spans="1:19" s="27" customFormat="1" ht="13.5" customHeight="1" x14ac:dyDescent="0.2">
      <c r="A94" s="37" t="s">
        <v>25</v>
      </c>
      <c r="B94" s="81" t="s">
        <v>108</v>
      </c>
      <c r="C94" s="79" t="s">
        <v>27</v>
      </c>
      <c r="D94" s="81" t="s">
        <v>54</v>
      </c>
      <c r="E94" s="81" t="s">
        <v>34</v>
      </c>
      <c r="F94" s="14" t="s">
        <v>57</v>
      </c>
      <c r="G94" s="20"/>
      <c r="H94" s="35">
        <v>20</v>
      </c>
      <c r="I94" s="39" t="s">
        <v>182</v>
      </c>
      <c r="J94" s="34" t="s">
        <v>173</v>
      </c>
      <c r="K94" s="87">
        <v>11114373357.129999</v>
      </c>
      <c r="L94" s="87">
        <v>9588009977.1299992</v>
      </c>
      <c r="M94" s="87">
        <v>8845016311.1299992</v>
      </c>
      <c r="N94" s="87">
        <v>3619356825.8600001</v>
      </c>
      <c r="O94" s="87">
        <v>3609356825.8600001</v>
      </c>
      <c r="P94" s="100">
        <f t="shared" si="4"/>
        <v>0.79581781418705166</v>
      </c>
      <c r="Q94" s="101">
        <f t="shared" si="5"/>
        <v>0.32564650381644239</v>
      </c>
      <c r="R94" s="103"/>
      <c r="S94" s="109"/>
    </row>
    <row r="95" spans="1:19" s="27" customFormat="1" ht="64.5" customHeight="1" x14ac:dyDescent="0.2">
      <c r="A95" s="37" t="s">
        <v>25</v>
      </c>
      <c r="B95" s="81" t="s">
        <v>108</v>
      </c>
      <c r="C95" s="79" t="s">
        <v>27</v>
      </c>
      <c r="D95" s="81" t="s">
        <v>54</v>
      </c>
      <c r="E95" s="81" t="s">
        <v>34</v>
      </c>
      <c r="F95" s="14" t="s">
        <v>31</v>
      </c>
      <c r="G95" s="20"/>
      <c r="H95" s="35">
        <v>20</v>
      </c>
      <c r="I95" s="39" t="s">
        <v>183</v>
      </c>
      <c r="J95" s="34" t="s">
        <v>234</v>
      </c>
      <c r="K95" s="87">
        <v>27453267242.869999</v>
      </c>
      <c r="L95" s="87">
        <v>18868116346.389999</v>
      </c>
      <c r="M95" s="87">
        <v>17658430966.75</v>
      </c>
      <c r="N95" s="87">
        <v>8166410541.1300001</v>
      </c>
      <c r="O95" s="87">
        <v>7608779696.1300001</v>
      </c>
      <c r="P95" s="100">
        <f t="shared" si="4"/>
        <v>0.64321782943107231</v>
      </c>
      <c r="Q95" s="101">
        <f t="shared" si="5"/>
        <v>0.29746588880968011</v>
      </c>
      <c r="R95" s="103"/>
      <c r="S95" s="109"/>
    </row>
    <row r="96" spans="1:19" s="27" customFormat="1" ht="48" x14ac:dyDescent="0.2">
      <c r="A96" s="37" t="s">
        <v>25</v>
      </c>
      <c r="B96" s="81" t="s">
        <v>108</v>
      </c>
      <c r="C96" s="79" t="s">
        <v>27</v>
      </c>
      <c r="D96" s="81" t="s">
        <v>54</v>
      </c>
      <c r="E96" s="81" t="s">
        <v>34</v>
      </c>
      <c r="F96" s="14" t="s">
        <v>58</v>
      </c>
      <c r="G96" s="20"/>
      <c r="H96" s="35">
        <v>20</v>
      </c>
      <c r="I96" s="39" t="s">
        <v>184</v>
      </c>
      <c r="J96" s="34" t="s">
        <v>174</v>
      </c>
      <c r="K96" s="87">
        <v>390979800</v>
      </c>
      <c r="L96" s="87">
        <v>178678417.25</v>
      </c>
      <c r="M96" s="87">
        <v>178303927.80000001</v>
      </c>
      <c r="N96" s="87">
        <v>35424543.840000004</v>
      </c>
      <c r="O96" s="87">
        <v>35424543.840000004</v>
      </c>
      <c r="P96" s="100">
        <f t="shared" si="4"/>
        <v>0.45604383602426524</v>
      </c>
      <c r="Q96" s="101">
        <f t="shared" si="5"/>
        <v>9.0604537216500705E-2</v>
      </c>
      <c r="R96" s="103"/>
      <c r="S96" s="109"/>
    </row>
    <row r="97" spans="1:19" s="27" customFormat="1" ht="48" x14ac:dyDescent="0.2">
      <c r="A97" s="33" t="s">
        <v>25</v>
      </c>
      <c r="B97" s="81" t="s">
        <v>108</v>
      </c>
      <c r="C97" s="79" t="s">
        <v>27</v>
      </c>
      <c r="D97" s="81" t="s">
        <v>54</v>
      </c>
      <c r="E97" s="81" t="s">
        <v>34</v>
      </c>
      <c r="F97" s="14" t="s">
        <v>33</v>
      </c>
      <c r="G97" s="14"/>
      <c r="H97" s="35">
        <v>20</v>
      </c>
      <c r="I97" s="39" t="s">
        <v>185</v>
      </c>
      <c r="J97" s="34" t="s">
        <v>176</v>
      </c>
      <c r="K97" s="87">
        <v>1017489600</v>
      </c>
      <c r="L97" s="87" t="s">
        <v>24</v>
      </c>
      <c r="M97" s="87" t="s">
        <v>24</v>
      </c>
      <c r="N97" s="87" t="s">
        <v>24</v>
      </c>
      <c r="O97" s="87" t="s">
        <v>24</v>
      </c>
      <c r="P97" s="100">
        <f t="shared" si="4"/>
        <v>0</v>
      </c>
      <c r="Q97" s="101">
        <f t="shared" si="5"/>
        <v>0</v>
      </c>
      <c r="R97" s="103"/>
      <c r="S97" s="109"/>
    </row>
    <row r="98" spans="1:19" s="27" customFormat="1" ht="24" x14ac:dyDescent="0.2">
      <c r="A98" s="37" t="s">
        <v>25</v>
      </c>
      <c r="B98" s="75" t="s">
        <v>109</v>
      </c>
      <c r="C98" s="73"/>
      <c r="D98" s="75"/>
      <c r="E98" s="75"/>
      <c r="F98" s="20"/>
      <c r="G98" s="20"/>
      <c r="H98" s="35">
        <v>20</v>
      </c>
      <c r="I98" s="40" t="s">
        <v>112</v>
      </c>
      <c r="J98" s="32" t="s">
        <v>113</v>
      </c>
      <c r="K98" s="86">
        <f>K99+K104</f>
        <v>8400000000</v>
      </c>
      <c r="L98" s="86">
        <f t="shared" ref="L98:O98" si="11">L99+L104</f>
        <v>339571936</v>
      </c>
      <c r="M98" s="86">
        <f t="shared" si="11"/>
        <v>303666320</v>
      </c>
      <c r="N98" s="86">
        <f t="shared" si="11"/>
        <v>303666320</v>
      </c>
      <c r="O98" s="86">
        <f t="shared" si="11"/>
        <v>303666320</v>
      </c>
      <c r="P98" s="67">
        <f t="shared" si="4"/>
        <v>3.6150752380952382E-2</v>
      </c>
      <c r="Q98" s="68">
        <f t="shared" si="5"/>
        <v>3.6150752380952382E-2</v>
      </c>
      <c r="R98" s="103"/>
      <c r="S98" s="109"/>
    </row>
    <row r="99" spans="1:19" s="27" customFormat="1" ht="14.25" x14ac:dyDescent="0.2">
      <c r="A99" s="33" t="s">
        <v>25</v>
      </c>
      <c r="B99" s="75" t="s">
        <v>109</v>
      </c>
      <c r="C99" s="73" t="s">
        <v>27</v>
      </c>
      <c r="D99" s="75" t="s">
        <v>54</v>
      </c>
      <c r="E99" s="75"/>
      <c r="F99" s="20"/>
      <c r="G99" s="20"/>
      <c r="H99" s="35">
        <v>20</v>
      </c>
      <c r="I99" s="40" t="s">
        <v>114</v>
      </c>
      <c r="J99" s="32" t="s">
        <v>115</v>
      </c>
      <c r="K99" s="86">
        <f>SUM(K100:K103)</f>
        <v>400000000</v>
      </c>
      <c r="L99" s="86">
        <f t="shared" ref="L99:O99" si="12">SUM(L100:L103)</f>
        <v>339571936</v>
      </c>
      <c r="M99" s="86">
        <f t="shared" si="12"/>
        <v>303666320</v>
      </c>
      <c r="N99" s="86">
        <f t="shared" si="12"/>
        <v>303666320</v>
      </c>
      <c r="O99" s="86">
        <f t="shared" si="12"/>
        <v>303666320</v>
      </c>
      <c r="P99" s="67">
        <f t="shared" si="4"/>
        <v>0.7591658</v>
      </c>
      <c r="Q99" s="68">
        <f t="shared" si="5"/>
        <v>0.7591658</v>
      </c>
      <c r="R99" s="103"/>
      <c r="S99" s="109"/>
    </row>
    <row r="100" spans="1:19" s="27" customFormat="1" ht="24" x14ac:dyDescent="0.2">
      <c r="A100" s="33" t="s">
        <v>25</v>
      </c>
      <c r="B100" s="81" t="s">
        <v>109</v>
      </c>
      <c r="C100" s="79" t="s">
        <v>27</v>
      </c>
      <c r="D100" s="81" t="s">
        <v>54</v>
      </c>
      <c r="E100" s="81" t="s">
        <v>28</v>
      </c>
      <c r="F100" s="14"/>
      <c r="G100" s="14"/>
      <c r="H100" s="35">
        <v>20</v>
      </c>
      <c r="I100" s="39" t="s">
        <v>116</v>
      </c>
      <c r="J100" s="34" t="s">
        <v>120</v>
      </c>
      <c r="K100" s="87">
        <v>313840000</v>
      </c>
      <c r="L100" s="87">
        <v>263282936</v>
      </c>
      <c r="M100" s="87">
        <v>263282936</v>
      </c>
      <c r="N100" s="87">
        <v>263282936</v>
      </c>
      <c r="O100" s="87">
        <v>263282936</v>
      </c>
      <c r="P100" s="67">
        <f t="shared" si="4"/>
        <v>0.83890815702268673</v>
      </c>
      <c r="Q100" s="68">
        <f t="shared" si="5"/>
        <v>0.83890815702268673</v>
      </c>
      <c r="R100" s="103"/>
      <c r="S100" s="109"/>
    </row>
    <row r="101" spans="1:19" s="27" customFormat="1" ht="24" x14ac:dyDescent="0.2">
      <c r="A101" s="33" t="s">
        <v>25</v>
      </c>
      <c r="B101" s="81" t="s">
        <v>109</v>
      </c>
      <c r="C101" s="79" t="s">
        <v>27</v>
      </c>
      <c r="D101" s="81" t="s">
        <v>54</v>
      </c>
      <c r="E101" s="81" t="s">
        <v>31</v>
      </c>
      <c r="F101" s="14"/>
      <c r="G101" s="14"/>
      <c r="H101" s="35">
        <v>20</v>
      </c>
      <c r="I101" s="39" t="s">
        <v>117</v>
      </c>
      <c r="J101" s="34" t="s">
        <v>121</v>
      </c>
      <c r="K101" s="87">
        <v>75480000</v>
      </c>
      <c r="L101" s="87">
        <v>75480000</v>
      </c>
      <c r="M101" s="87">
        <v>39774384</v>
      </c>
      <c r="N101" s="87">
        <v>39774384</v>
      </c>
      <c r="O101" s="87">
        <v>39774384</v>
      </c>
      <c r="P101" s="67">
        <f t="shared" si="4"/>
        <v>0.52695262321144676</v>
      </c>
      <c r="Q101" s="68">
        <f t="shared" si="5"/>
        <v>0.52695262321144676</v>
      </c>
      <c r="R101" s="103"/>
      <c r="S101" s="109"/>
    </row>
    <row r="102" spans="1:19" s="27" customFormat="1" ht="14.25" x14ac:dyDescent="0.2">
      <c r="A102" s="33" t="s">
        <v>25</v>
      </c>
      <c r="B102" s="81" t="s">
        <v>109</v>
      </c>
      <c r="C102" s="79" t="s">
        <v>27</v>
      </c>
      <c r="D102" s="81" t="s">
        <v>54</v>
      </c>
      <c r="E102" s="81" t="s">
        <v>59</v>
      </c>
      <c r="F102" s="14"/>
      <c r="G102" s="14"/>
      <c r="H102" s="35">
        <v>20</v>
      </c>
      <c r="I102" s="39" t="s">
        <v>118</v>
      </c>
      <c r="J102" s="34" t="s">
        <v>122</v>
      </c>
      <c r="K102" s="87">
        <v>9240000</v>
      </c>
      <c r="L102" s="87">
        <v>100000</v>
      </c>
      <c r="M102" s="87" t="s">
        <v>24</v>
      </c>
      <c r="N102" s="87" t="s">
        <v>24</v>
      </c>
      <c r="O102" s="87" t="s">
        <v>24</v>
      </c>
      <c r="P102" s="67">
        <f t="shared" si="4"/>
        <v>0</v>
      </c>
      <c r="Q102" s="68">
        <f t="shared" si="5"/>
        <v>0</v>
      </c>
      <c r="R102" s="103"/>
      <c r="S102" s="109"/>
    </row>
    <row r="103" spans="1:19" s="27" customFormat="1" ht="24" x14ac:dyDescent="0.2">
      <c r="A103" s="33" t="s">
        <v>25</v>
      </c>
      <c r="B103" s="81" t="s">
        <v>109</v>
      </c>
      <c r="C103" s="79" t="s">
        <v>27</v>
      </c>
      <c r="D103" s="81" t="s">
        <v>54</v>
      </c>
      <c r="E103" s="81" t="s">
        <v>32</v>
      </c>
      <c r="F103" s="14"/>
      <c r="G103" s="14"/>
      <c r="H103" s="35">
        <v>20</v>
      </c>
      <c r="I103" s="39" t="s">
        <v>119</v>
      </c>
      <c r="J103" s="34" t="s">
        <v>123</v>
      </c>
      <c r="K103" s="87">
        <v>1440000</v>
      </c>
      <c r="L103" s="87">
        <v>709000</v>
      </c>
      <c r="M103" s="87">
        <v>609000</v>
      </c>
      <c r="N103" s="87">
        <v>609000</v>
      </c>
      <c r="O103" s="87">
        <v>609000</v>
      </c>
      <c r="P103" s="67">
        <f t="shared" si="4"/>
        <v>0.42291666666666666</v>
      </c>
      <c r="Q103" s="68">
        <f t="shared" si="5"/>
        <v>0.42291666666666666</v>
      </c>
      <c r="R103" s="103"/>
      <c r="S103" s="109"/>
    </row>
    <row r="104" spans="1:19" s="27" customFormat="1" ht="14.25" x14ac:dyDescent="0.2">
      <c r="A104" s="37" t="s">
        <v>25</v>
      </c>
      <c r="B104" s="75" t="s">
        <v>109</v>
      </c>
      <c r="C104" s="73" t="s">
        <v>27</v>
      </c>
      <c r="D104" s="75" t="s">
        <v>84</v>
      </c>
      <c r="E104" s="75"/>
      <c r="F104" s="20"/>
      <c r="G104" s="20"/>
      <c r="H104" s="35">
        <v>20</v>
      </c>
      <c r="I104" s="40" t="s">
        <v>124</v>
      </c>
      <c r="J104" s="32" t="s">
        <v>126</v>
      </c>
      <c r="K104" s="86">
        <f>SUM(K105)</f>
        <v>8000000000</v>
      </c>
      <c r="L104" s="86">
        <f t="shared" ref="L104:O104" si="13">SUM(L105)</f>
        <v>0</v>
      </c>
      <c r="M104" s="86">
        <f t="shared" si="13"/>
        <v>0</v>
      </c>
      <c r="N104" s="86">
        <f t="shared" si="13"/>
        <v>0</v>
      </c>
      <c r="O104" s="86">
        <f t="shared" si="13"/>
        <v>0</v>
      </c>
      <c r="P104" s="67">
        <f t="shared" si="4"/>
        <v>0</v>
      </c>
      <c r="Q104" s="68">
        <f t="shared" si="5"/>
        <v>0</v>
      </c>
      <c r="R104" s="103"/>
      <c r="S104" s="109"/>
    </row>
    <row r="105" spans="1:19" s="25" customFormat="1" thickBot="1" x14ac:dyDescent="0.25">
      <c r="A105" s="120" t="s">
        <v>25</v>
      </c>
      <c r="B105" s="121" t="s">
        <v>109</v>
      </c>
      <c r="C105" s="122" t="s">
        <v>27</v>
      </c>
      <c r="D105" s="121" t="s">
        <v>84</v>
      </c>
      <c r="E105" s="121" t="s">
        <v>28</v>
      </c>
      <c r="F105" s="123"/>
      <c r="G105" s="123"/>
      <c r="H105" s="124">
        <v>20</v>
      </c>
      <c r="I105" s="125" t="s">
        <v>125</v>
      </c>
      <c r="J105" s="126" t="s">
        <v>127</v>
      </c>
      <c r="K105" s="127">
        <v>8000000000</v>
      </c>
      <c r="L105" s="127" t="s">
        <v>24</v>
      </c>
      <c r="M105" s="127" t="s">
        <v>24</v>
      </c>
      <c r="N105" s="127" t="s">
        <v>24</v>
      </c>
      <c r="O105" s="127" t="s">
        <v>24</v>
      </c>
      <c r="P105" s="128">
        <f t="shared" si="4"/>
        <v>0</v>
      </c>
      <c r="Q105" s="129">
        <f t="shared" si="5"/>
        <v>0</v>
      </c>
      <c r="R105" s="103"/>
      <c r="S105" s="111"/>
    </row>
    <row r="106" spans="1:19" s="42" customFormat="1" thickBot="1" x14ac:dyDescent="0.25">
      <c r="A106" s="135" t="s">
        <v>22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84">
        <f>K107+K112++K116+K120+K123</f>
        <v>382524997557</v>
      </c>
      <c r="L106" s="84">
        <f t="shared" ref="L106:O106" si="14">L107+L112++L116+L120+L123</f>
        <v>291321152567.95001</v>
      </c>
      <c r="M106" s="84">
        <f t="shared" si="14"/>
        <v>60718245868</v>
      </c>
      <c r="N106" s="84">
        <f t="shared" si="14"/>
        <v>1522149645</v>
      </c>
      <c r="O106" s="84">
        <f t="shared" si="14"/>
        <v>1522149645</v>
      </c>
      <c r="P106" s="63">
        <f t="shared" si="4"/>
        <v>0.15873013856813994</v>
      </c>
      <c r="Q106" s="64">
        <f t="shared" si="5"/>
        <v>3.9792161420069928E-3</v>
      </c>
      <c r="R106" s="114"/>
      <c r="S106" s="115"/>
    </row>
    <row r="107" spans="1:19" s="41" customFormat="1" ht="72" x14ac:dyDescent="0.25">
      <c r="A107" s="18" t="s">
        <v>8</v>
      </c>
      <c r="B107" s="18">
        <v>2103</v>
      </c>
      <c r="C107" s="20">
        <v>1900</v>
      </c>
      <c r="D107" s="19">
        <v>7</v>
      </c>
      <c r="E107" s="20"/>
      <c r="F107" s="20"/>
      <c r="G107" s="20"/>
      <c r="H107" s="31">
        <v>21</v>
      </c>
      <c r="I107" s="38" t="s">
        <v>235</v>
      </c>
      <c r="J107" s="32" t="s">
        <v>219</v>
      </c>
      <c r="K107" s="86">
        <f>SUM(K108:K111)</f>
        <v>41464000000</v>
      </c>
      <c r="L107" s="86">
        <f>SUM(L108:L111)</f>
        <v>41464000000</v>
      </c>
      <c r="M107" s="86">
        <f>SUM(M108:M111)</f>
        <v>2591500000</v>
      </c>
      <c r="N107" s="86">
        <f>SUM(N108:N111)</f>
        <v>0</v>
      </c>
      <c r="O107" s="86">
        <f>SUM(O108:O111)</f>
        <v>0</v>
      </c>
      <c r="P107" s="67">
        <f t="shared" si="4"/>
        <v>6.25E-2</v>
      </c>
      <c r="Q107" s="68">
        <f t="shared" si="5"/>
        <v>0</v>
      </c>
      <c r="R107" s="117"/>
      <c r="S107" s="118"/>
    </row>
    <row r="108" spans="1:19" s="41" customFormat="1" ht="95.25" customHeight="1" x14ac:dyDescent="0.25">
      <c r="A108" s="12" t="s">
        <v>8</v>
      </c>
      <c r="B108" s="14" t="s">
        <v>128</v>
      </c>
      <c r="C108" s="13" t="s">
        <v>129</v>
      </c>
      <c r="D108" s="14" t="s">
        <v>236</v>
      </c>
      <c r="E108" s="14" t="s">
        <v>237</v>
      </c>
      <c r="F108" s="14" t="s">
        <v>238</v>
      </c>
      <c r="G108" s="81" t="s">
        <v>54</v>
      </c>
      <c r="H108" s="35">
        <v>21</v>
      </c>
      <c r="I108" s="36" t="s">
        <v>258</v>
      </c>
      <c r="J108" s="34" t="s">
        <v>240</v>
      </c>
      <c r="K108" s="87">
        <v>15549000000</v>
      </c>
      <c r="L108" s="87">
        <v>15549000000</v>
      </c>
      <c r="M108" s="87" t="s">
        <v>24</v>
      </c>
      <c r="N108" s="87" t="s">
        <v>24</v>
      </c>
      <c r="O108" s="87" t="s">
        <v>24</v>
      </c>
      <c r="P108" s="67">
        <f t="shared" si="4"/>
        <v>0</v>
      </c>
      <c r="Q108" s="68">
        <f t="shared" si="5"/>
        <v>0</v>
      </c>
      <c r="R108" s="117"/>
      <c r="S108" s="118"/>
    </row>
    <row r="109" spans="1:19" s="41" customFormat="1" ht="96" x14ac:dyDescent="0.25">
      <c r="A109" s="12" t="s">
        <v>8</v>
      </c>
      <c r="B109" s="14" t="s">
        <v>128</v>
      </c>
      <c r="C109" s="13" t="s">
        <v>129</v>
      </c>
      <c r="D109" s="14" t="s">
        <v>236</v>
      </c>
      <c r="E109" s="14" t="s">
        <v>237</v>
      </c>
      <c r="F109" s="14">
        <v>2103018</v>
      </c>
      <c r="G109" s="81" t="s">
        <v>54</v>
      </c>
      <c r="H109" s="35">
        <v>21</v>
      </c>
      <c r="I109" s="36" t="s">
        <v>259</v>
      </c>
      <c r="J109" s="34" t="s">
        <v>241</v>
      </c>
      <c r="K109" s="87">
        <v>2591500000</v>
      </c>
      <c r="L109" s="87">
        <v>2591500000</v>
      </c>
      <c r="M109" s="87">
        <v>2591500000</v>
      </c>
      <c r="N109" s="87" t="s">
        <v>24</v>
      </c>
      <c r="O109" s="87" t="s">
        <v>24</v>
      </c>
      <c r="P109" s="67">
        <f t="shared" si="4"/>
        <v>1</v>
      </c>
      <c r="Q109" s="68">
        <f t="shared" si="5"/>
        <v>0</v>
      </c>
      <c r="R109" s="117"/>
      <c r="S109" s="118"/>
    </row>
    <row r="110" spans="1:19" s="41" customFormat="1" ht="96" x14ac:dyDescent="0.25">
      <c r="A110" s="12" t="s">
        <v>8</v>
      </c>
      <c r="B110" s="14" t="s">
        <v>128</v>
      </c>
      <c r="C110" s="13" t="s">
        <v>129</v>
      </c>
      <c r="D110" s="14" t="s">
        <v>236</v>
      </c>
      <c r="E110" s="14" t="s">
        <v>237</v>
      </c>
      <c r="F110" s="14">
        <v>2103025</v>
      </c>
      <c r="G110" s="81" t="s">
        <v>54</v>
      </c>
      <c r="H110" s="35">
        <v>21</v>
      </c>
      <c r="I110" s="36" t="s">
        <v>260</v>
      </c>
      <c r="J110" s="34" t="s">
        <v>242</v>
      </c>
      <c r="K110" s="87">
        <v>2591500000</v>
      </c>
      <c r="L110" s="87">
        <v>2591500000</v>
      </c>
      <c r="M110" s="87" t="s">
        <v>24</v>
      </c>
      <c r="N110" s="87" t="s">
        <v>24</v>
      </c>
      <c r="O110" s="87" t="s">
        <v>24</v>
      </c>
      <c r="P110" s="67">
        <f t="shared" si="4"/>
        <v>0</v>
      </c>
      <c r="Q110" s="68">
        <f t="shared" si="5"/>
        <v>0</v>
      </c>
      <c r="R110" s="117"/>
      <c r="S110" s="118"/>
    </row>
    <row r="111" spans="1:19" s="41" customFormat="1" ht="96" x14ac:dyDescent="0.25">
      <c r="A111" s="12" t="s">
        <v>8</v>
      </c>
      <c r="B111" s="14" t="s">
        <v>128</v>
      </c>
      <c r="C111" s="13" t="s">
        <v>129</v>
      </c>
      <c r="D111" s="14" t="s">
        <v>236</v>
      </c>
      <c r="E111" s="14" t="s">
        <v>237</v>
      </c>
      <c r="F111" s="14">
        <v>2103026</v>
      </c>
      <c r="G111" s="81" t="s">
        <v>54</v>
      </c>
      <c r="H111" s="35">
        <v>21</v>
      </c>
      <c r="I111" s="36" t="s">
        <v>261</v>
      </c>
      <c r="J111" s="34" t="s">
        <v>243</v>
      </c>
      <c r="K111" s="87">
        <v>20732000000</v>
      </c>
      <c r="L111" s="87">
        <v>20732000000</v>
      </c>
      <c r="M111" s="87" t="s">
        <v>24</v>
      </c>
      <c r="N111" s="87" t="s">
        <v>24</v>
      </c>
      <c r="O111" s="87" t="s">
        <v>24</v>
      </c>
      <c r="P111" s="67">
        <f t="shared" si="4"/>
        <v>0</v>
      </c>
      <c r="Q111" s="68">
        <f t="shared" si="5"/>
        <v>0</v>
      </c>
      <c r="R111" s="117"/>
      <c r="S111" s="118"/>
    </row>
    <row r="112" spans="1:19" s="28" customFormat="1" ht="60" x14ac:dyDescent="0.25">
      <c r="A112" s="18" t="s">
        <v>8</v>
      </c>
      <c r="B112" s="18">
        <v>2103</v>
      </c>
      <c r="C112" s="20">
        <v>1900</v>
      </c>
      <c r="D112" s="19">
        <v>8</v>
      </c>
      <c r="E112" s="20"/>
      <c r="F112" s="20"/>
      <c r="G112" s="20"/>
      <c r="H112" s="31">
        <v>21</v>
      </c>
      <c r="I112" s="38" t="s">
        <v>248</v>
      </c>
      <c r="J112" s="32" t="s">
        <v>247</v>
      </c>
      <c r="K112" s="86">
        <f>SUM(K113:K115)</f>
        <v>11100000000</v>
      </c>
      <c r="L112" s="86">
        <f>SUM(L113:L115)</f>
        <v>1546520500</v>
      </c>
      <c r="M112" s="86">
        <f>SUM(M113:M115)</f>
        <v>940798740</v>
      </c>
      <c r="N112" s="86">
        <f>SUM(N113:N115)</f>
        <v>843395740</v>
      </c>
      <c r="O112" s="86">
        <f>SUM(O113:O115)</f>
        <v>843395740</v>
      </c>
      <c r="P112" s="67">
        <f t="shared" si="4"/>
        <v>8.4756643243243238E-2</v>
      </c>
      <c r="Q112" s="68">
        <f t="shared" si="5"/>
        <v>7.5981598198198191E-2</v>
      </c>
      <c r="R112" s="116"/>
      <c r="S112" s="113"/>
    </row>
    <row r="113" spans="1:19" s="28" customFormat="1" ht="108" x14ac:dyDescent="0.25">
      <c r="A113" s="12" t="s">
        <v>8</v>
      </c>
      <c r="B113" s="14" t="s">
        <v>128</v>
      </c>
      <c r="C113" s="13" t="s">
        <v>129</v>
      </c>
      <c r="D113" s="14" t="s">
        <v>244</v>
      </c>
      <c r="E113" s="14" t="s">
        <v>245</v>
      </c>
      <c r="F113" s="14" t="s">
        <v>238</v>
      </c>
      <c r="G113" s="14" t="s">
        <v>54</v>
      </c>
      <c r="H113" s="35">
        <v>21</v>
      </c>
      <c r="I113" s="36" t="s">
        <v>255</v>
      </c>
      <c r="J113" s="34" t="s">
        <v>249</v>
      </c>
      <c r="K113" s="87">
        <v>600000000</v>
      </c>
      <c r="L113" s="87" t="s">
        <v>24</v>
      </c>
      <c r="M113" s="87" t="s">
        <v>24</v>
      </c>
      <c r="N113" s="87" t="s">
        <v>24</v>
      </c>
      <c r="O113" s="87" t="s">
        <v>24</v>
      </c>
      <c r="P113" s="67">
        <f t="shared" si="4"/>
        <v>0</v>
      </c>
      <c r="Q113" s="68">
        <f t="shared" si="5"/>
        <v>0</v>
      </c>
      <c r="R113" s="116"/>
      <c r="S113" s="113"/>
    </row>
    <row r="114" spans="1:19" s="28" customFormat="1" ht="108" x14ac:dyDescent="0.25">
      <c r="A114" s="12" t="s">
        <v>8</v>
      </c>
      <c r="B114" s="14" t="s">
        <v>128</v>
      </c>
      <c r="C114" s="13" t="s">
        <v>129</v>
      </c>
      <c r="D114" s="14" t="s">
        <v>244</v>
      </c>
      <c r="E114" s="14" t="s">
        <v>245</v>
      </c>
      <c r="F114" s="14" t="s">
        <v>246</v>
      </c>
      <c r="G114" s="14" t="s">
        <v>54</v>
      </c>
      <c r="H114" s="35">
        <v>21</v>
      </c>
      <c r="I114" s="36" t="s">
        <v>256</v>
      </c>
      <c r="J114" s="34" t="s">
        <v>250</v>
      </c>
      <c r="K114" s="87">
        <v>6500000000</v>
      </c>
      <c r="L114" s="87">
        <v>1459095500</v>
      </c>
      <c r="M114" s="87">
        <v>859095500</v>
      </c>
      <c r="N114" s="87">
        <v>841692500</v>
      </c>
      <c r="O114" s="98">
        <v>841692500</v>
      </c>
      <c r="P114" s="67">
        <f t="shared" si="4"/>
        <v>0.13216853846153845</v>
      </c>
      <c r="Q114" s="68">
        <f t="shared" si="5"/>
        <v>0.12949115384615384</v>
      </c>
      <c r="R114" s="116"/>
      <c r="S114" s="113"/>
    </row>
    <row r="115" spans="1:19" s="28" customFormat="1" ht="84" x14ac:dyDescent="0.25">
      <c r="A115" s="12" t="s">
        <v>8</v>
      </c>
      <c r="B115" s="14" t="s">
        <v>128</v>
      </c>
      <c r="C115" s="13" t="s">
        <v>129</v>
      </c>
      <c r="D115" s="14" t="s">
        <v>244</v>
      </c>
      <c r="E115" s="14" t="s">
        <v>245</v>
      </c>
      <c r="F115" s="14" t="s">
        <v>239</v>
      </c>
      <c r="G115" s="14" t="s">
        <v>54</v>
      </c>
      <c r="H115" s="35">
        <v>21</v>
      </c>
      <c r="I115" s="36" t="s">
        <v>257</v>
      </c>
      <c r="J115" s="34" t="s">
        <v>251</v>
      </c>
      <c r="K115" s="87">
        <v>4000000000</v>
      </c>
      <c r="L115" s="87">
        <v>87425000</v>
      </c>
      <c r="M115" s="87">
        <v>81703240</v>
      </c>
      <c r="N115" s="87">
        <v>1703240</v>
      </c>
      <c r="O115" s="98">
        <v>1703240</v>
      </c>
      <c r="P115" s="67">
        <f t="shared" si="4"/>
        <v>2.0425809999999999E-2</v>
      </c>
      <c r="Q115" s="68">
        <f t="shared" si="5"/>
        <v>4.2580999999999999E-4</v>
      </c>
      <c r="R115" s="116"/>
      <c r="S115" s="113"/>
    </row>
    <row r="116" spans="1:19" s="28" customFormat="1" ht="36" x14ac:dyDescent="0.25">
      <c r="A116" s="18" t="s">
        <v>8</v>
      </c>
      <c r="B116" s="20">
        <v>2106</v>
      </c>
      <c r="C116" s="19">
        <v>1900</v>
      </c>
      <c r="D116" s="20">
        <v>3</v>
      </c>
      <c r="E116" s="20"/>
      <c r="F116" s="20"/>
      <c r="G116" s="20"/>
      <c r="H116" s="31">
        <v>21</v>
      </c>
      <c r="I116" s="38" t="s">
        <v>221</v>
      </c>
      <c r="J116" s="32" t="s">
        <v>220</v>
      </c>
      <c r="K116" s="86">
        <f>SUM(K117:K119)</f>
        <v>184049047597</v>
      </c>
      <c r="L116" s="86">
        <f t="shared" ref="L116:O116" si="15">SUM(L117:L119)</f>
        <v>149217076506</v>
      </c>
      <c r="M116" s="86">
        <f t="shared" si="15"/>
        <v>1597920573</v>
      </c>
      <c r="N116" s="86">
        <f t="shared" si="15"/>
        <v>603237238</v>
      </c>
      <c r="O116" s="86">
        <f t="shared" si="15"/>
        <v>603237238</v>
      </c>
      <c r="P116" s="67">
        <f t="shared" si="4"/>
        <v>8.6820366302511973E-3</v>
      </c>
      <c r="Q116" s="68">
        <f t="shared" si="5"/>
        <v>3.2775895658035056E-3</v>
      </c>
      <c r="R116" s="116"/>
      <c r="S116" s="113"/>
    </row>
    <row r="117" spans="1:19" s="28" customFormat="1" ht="48" x14ac:dyDescent="0.25">
      <c r="A117" s="12" t="s">
        <v>8</v>
      </c>
      <c r="B117" s="14" t="s">
        <v>132</v>
      </c>
      <c r="C117" s="13" t="s">
        <v>129</v>
      </c>
      <c r="D117" s="14" t="s">
        <v>252</v>
      </c>
      <c r="E117" s="14" t="s">
        <v>245</v>
      </c>
      <c r="F117" s="14" t="s">
        <v>134</v>
      </c>
      <c r="G117" s="14" t="s">
        <v>54</v>
      </c>
      <c r="H117" s="35">
        <v>21</v>
      </c>
      <c r="I117" s="36" t="s">
        <v>254</v>
      </c>
      <c r="J117" s="34" t="s">
        <v>262</v>
      </c>
      <c r="K117" s="87">
        <v>38478067427</v>
      </c>
      <c r="L117" s="87">
        <v>16263625292</v>
      </c>
      <c r="M117" s="87">
        <v>651500000</v>
      </c>
      <c r="N117" s="87">
        <v>131233333</v>
      </c>
      <c r="O117" s="87">
        <v>131233333</v>
      </c>
      <c r="P117" s="67">
        <f t="shared" si="4"/>
        <v>1.6931723539286785E-2</v>
      </c>
      <c r="Q117" s="68">
        <f t="shared" si="5"/>
        <v>3.410600941665635E-3</v>
      </c>
      <c r="R117" s="116"/>
      <c r="S117" s="113"/>
    </row>
    <row r="118" spans="1:19" s="28" customFormat="1" ht="48" x14ac:dyDescent="0.25">
      <c r="A118" s="12" t="s">
        <v>8</v>
      </c>
      <c r="B118" s="14" t="s">
        <v>132</v>
      </c>
      <c r="C118" s="13" t="s">
        <v>129</v>
      </c>
      <c r="D118" s="14" t="s">
        <v>252</v>
      </c>
      <c r="E118" s="14" t="s">
        <v>245</v>
      </c>
      <c r="F118" s="14" t="s">
        <v>253</v>
      </c>
      <c r="G118" s="14" t="s">
        <v>54</v>
      </c>
      <c r="H118" s="35">
        <v>21</v>
      </c>
      <c r="I118" s="36" t="s">
        <v>265</v>
      </c>
      <c r="J118" s="34" t="s">
        <v>263</v>
      </c>
      <c r="K118" s="87">
        <v>12767570973</v>
      </c>
      <c r="L118" s="87">
        <v>9000000000</v>
      </c>
      <c r="M118" s="87" t="s">
        <v>24</v>
      </c>
      <c r="N118" s="87" t="s">
        <v>24</v>
      </c>
      <c r="O118" s="87" t="s">
        <v>24</v>
      </c>
      <c r="P118" s="67">
        <f t="shared" si="4"/>
        <v>0</v>
      </c>
      <c r="Q118" s="68">
        <f t="shared" si="5"/>
        <v>0</v>
      </c>
      <c r="R118" s="116"/>
      <c r="S118" s="113"/>
    </row>
    <row r="119" spans="1:19" s="28" customFormat="1" ht="72" x14ac:dyDescent="0.25">
      <c r="A119" s="12" t="s">
        <v>8</v>
      </c>
      <c r="B119" s="14" t="s">
        <v>132</v>
      </c>
      <c r="C119" s="13" t="s">
        <v>129</v>
      </c>
      <c r="D119" s="14" t="s">
        <v>252</v>
      </c>
      <c r="E119" s="14" t="s">
        <v>245</v>
      </c>
      <c r="F119" s="14" t="s">
        <v>133</v>
      </c>
      <c r="G119" s="14" t="s">
        <v>54</v>
      </c>
      <c r="H119" s="35">
        <v>21</v>
      </c>
      <c r="I119" s="36" t="s">
        <v>266</v>
      </c>
      <c r="J119" s="34" t="s">
        <v>264</v>
      </c>
      <c r="K119" s="87">
        <v>132803409197</v>
      </c>
      <c r="L119" s="87">
        <v>123953451214</v>
      </c>
      <c r="M119" s="87">
        <v>946420573</v>
      </c>
      <c r="N119" s="87">
        <v>472003905</v>
      </c>
      <c r="O119" s="87">
        <v>472003905</v>
      </c>
      <c r="P119" s="67">
        <f t="shared" si="4"/>
        <v>7.1264779927154116E-3</v>
      </c>
      <c r="Q119" s="68">
        <f t="shared" si="5"/>
        <v>3.5541550315160318E-3</v>
      </c>
      <c r="R119" s="116"/>
      <c r="S119" s="113"/>
    </row>
    <row r="120" spans="1:19" s="28" customFormat="1" ht="62.25" customHeight="1" x14ac:dyDescent="0.25">
      <c r="A120" s="18" t="s">
        <v>8</v>
      </c>
      <c r="B120" s="20">
        <v>2106</v>
      </c>
      <c r="C120" s="19">
        <v>1900</v>
      </c>
      <c r="D120" s="20">
        <v>4</v>
      </c>
      <c r="E120" s="20"/>
      <c r="F120" s="20"/>
      <c r="G120" s="20"/>
      <c r="H120" s="31">
        <v>21</v>
      </c>
      <c r="I120" s="38" t="s">
        <v>267</v>
      </c>
      <c r="J120" s="132" t="s">
        <v>222</v>
      </c>
      <c r="K120" s="86">
        <f>SUM(K121:K122)</f>
        <v>129899832004</v>
      </c>
      <c r="L120" s="86">
        <f>SUM(L121:L122)</f>
        <v>98370028550</v>
      </c>
      <c r="M120" s="86">
        <f t="shared" ref="M120:O120" si="16">SUM(M121:M122)</f>
        <v>54870757400</v>
      </c>
      <c r="N120" s="86">
        <f t="shared" si="16"/>
        <v>22666667</v>
      </c>
      <c r="O120" s="86">
        <f t="shared" si="16"/>
        <v>22666667</v>
      </c>
      <c r="P120" s="67">
        <f t="shared" si="4"/>
        <v>0.42240822450263343</v>
      </c>
      <c r="Q120" s="68">
        <f t="shared" si="5"/>
        <v>1.7449342813085413E-4</v>
      </c>
      <c r="R120" s="116"/>
      <c r="S120" s="113"/>
    </row>
    <row r="121" spans="1:19" s="28" customFormat="1" ht="72" x14ac:dyDescent="0.25">
      <c r="A121" s="12" t="s">
        <v>8</v>
      </c>
      <c r="B121" s="14" t="s">
        <v>132</v>
      </c>
      <c r="C121" s="13" t="s">
        <v>129</v>
      </c>
      <c r="D121" s="14" t="s">
        <v>130</v>
      </c>
      <c r="E121" s="14" t="s">
        <v>268</v>
      </c>
      <c r="F121" s="14" t="s">
        <v>134</v>
      </c>
      <c r="G121" s="14" t="s">
        <v>54</v>
      </c>
      <c r="H121" s="35">
        <v>21</v>
      </c>
      <c r="I121" s="36" t="s">
        <v>270</v>
      </c>
      <c r="J121" s="34" t="s">
        <v>272</v>
      </c>
      <c r="K121" s="87">
        <v>81900000000</v>
      </c>
      <c r="L121" s="87">
        <v>60370196546</v>
      </c>
      <c r="M121" s="87">
        <v>54870757400</v>
      </c>
      <c r="N121" s="87">
        <v>22666667</v>
      </c>
      <c r="O121" s="87">
        <v>22666667</v>
      </c>
      <c r="P121" s="67">
        <f t="shared" si="4"/>
        <v>0.66997261782661788</v>
      </c>
      <c r="Q121" s="68">
        <f t="shared" si="5"/>
        <v>2.7676028083028082E-4</v>
      </c>
      <c r="R121" s="116"/>
      <c r="S121" s="113"/>
    </row>
    <row r="122" spans="1:19" s="28" customFormat="1" ht="72" x14ac:dyDescent="0.25">
      <c r="A122" s="12" t="s">
        <v>8</v>
      </c>
      <c r="B122" s="14" t="s">
        <v>132</v>
      </c>
      <c r="C122" s="13" t="s">
        <v>129</v>
      </c>
      <c r="D122" s="14" t="s">
        <v>130</v>
      </c>
      <c r="E122" s="14" t="s">
        <v>268</v>
      </c>
      <c r="F122" s="14" t="s">
        <v>269</v>
      </c>
      <c r="G122" s="14" t="s">
        <v>54</v>
      </c>
      <c r="H122" s="35">
        <v>21</v>
      </c>
      <c r="I122" s="36" t="s">
        <v>271</v>
      </c>
      <c r="J122" s="34" t="s">
        <v>273</v>
      </c>
      <c r="K122" s="87">
        <v>47999832004</v>
      </c>
      <c r="L122" s="87">
        <v>37999832004</v>
      </c>
      <c r="M122" s="87" t="s">
        <v>24</v>
      </c>
      <c r="N122" s="87" t="s">
        <v>24</v>
      </c>
      <c r="O122" s="87" t="s">
        <v>24</v>
      </c>
      <c r="P122" s="67">
        <f t="shared" si="4"/>
        <v>0</v>
      </c>
      <c r="Q122" s="68">
        <f t="shared" si="5"/>
        <v>0</v>
      </c>
      <c r="R122" s="116"/>
      <c r="S122" s="113"/>
    </row>
    <row r="123" spans="1:19" s="28" customFormat="1" ht="103.5" customHeight="1" x14ac:dyDescent="0.25">
      <c r="A123" s="18" t="s">
        <v>8</v>
      </c>
      <c r="B123" s="20">
        <v>2199</v>
      </c>
      <c r="C123" s="19">
        <v>1900</v>
      </c>
      <c r="D123" s="20">
        <v>4</v>
      </c>
      <c r="E123" s="20"/>
      <c r="F123" s="20"/>
      <c r="G123" s="20">
        <v>21</v>
      </c>
      <c r="H123" s="31">
        <v>21</v>
      </c>
      <c r="I123" s="38" t="s">
        <v>274</v>
      </c>
      <c r="J123" s="32" t="s">
        <v>275</v>
      </c>
      <c r="K123" s="97">
        <f>SUM(K124:K126)</f>
        <v>16012117956</v>
      </c>
      <c r="L123" s="86">
        <f t="shared" ref="L123:O123" si="17">SUM(L124:L126)</f>
        <v>723527011.95000005</v>
      </c>
      <c r="M123" s="86">
        <f t="shared" si="17"/>
        <v>717269155</v>
      </c>
      <c r="N123" s="86">
        <f t="shared" si="17"/>
        <v>52850000</v>
      </c>
      <c r="O123" s="86">
        <f t="shared" si="17"/>
        <v>52850000</v>
      </c>
      <c r="P123" s="67">
        <f t="shared" si="4"/>
        <v>4.4795395398097702E-2</v>
      </c>
      <c r="Q123" s="68">
        <f t="shared" si="5"/>
        <v>3.3006251980673331E-3</v>
      </c>
      <c r="R123" s="116"/>
      <c r="S123" s="113"/>
    </row>
    <row r="124" spans="1:19" s="28" customFormat="1" ht="108" x14ac:dyDescent="0.25">
      <c r="A124" s="12" t="s">
        <v>8</v>
      </c>
      <c r="B124" s="14" t="s">
        <v>135</v>
      </c>
      <c r="C124" s="13" t="s">
        <v>129</v>
      </c>
      <c r="D124" s="14" t="s">
        <v>130</v>
      </c>
      <c r="E124" s="14" t="s">
        <v>276</v>
      </c>
      <c r="F124" s="14" t="s">
        <v>277</v>
      </c>
      <c r="G124" s="14" t="s">
        <v>54</v>
      </c>
      <c r="H124" s="35">
        <v>21</v>
      </c>
      <c r="I124" s="36" t="s">
        <v>279</v>
      </c>
      <c r="J124" s="34" t="s">
        <v>282</v>
      </c>
      <c r="K124" s="87">
        <v>1777335515</v>
      </c>
      <c r="L124" s="87">
        <v>240000000</v>
      </c>
      <c r="M124" s="87">
        <v>240000000</v>
      </c>
      <c r="N124" s="87">
        <v>42600000</v>
      </c>
      <c r="O124" s="87">
        <v>42600000</v>
      </c>
      <c r="P124" s="67">
        <f t="shared" si="4"/>
        <v>0.13503359268663465</v>
      </c>
      <c r="Q124" s="68">
        <f t="shared" si="5"/>
        <v>2.3968462701877649E-2</v>
      </c>
      <c r="R124" s="116"/>
      <c r="S124" s="113"/>
    </row>
    <row r="125" spans="1:19" s="28" customFormat="1" ht="108" x14ac:dyDescent="0.25">
      <c r="A125" s="12" t="s">
        <v>8</v>
      </c>
      <c r="B125" s="14" t="s">
        <v>135</v>
      </c>
      <c r="C125" s="13" t="s">
        <v>129</v>
      </c>
      <c r="D125" s="14" t="s">
        <v>130</v>
      </c>
      <c r="E125" s="14" t="s">
        <v>276</v>
      </c>
      <c r="F125" s="14" t="s">
        <v>136</v>
      </c>
      <c r="G125" s="14" t="s">
        <v>54</v>
      </c>
      <c r="H125" s="35">
        <v>21</v>
      </c>
      <c r="I125" s="36" t="s">
        <v>280</v>
      </c>
      <c r="J125" s="34" t="s">
        <v>283</v>
      </c>
      <c r="K125" s="87">
        <v>8249957291</v>
      </c>
      <c r="L125" s="87">
        <v>21246723</v>
      </c>
      <c r="M125" s="87">
        <v>15000000</v>
      </c>
      <c r="N125" s="87">
        <v>10250000</v>
      </c>
      <c r="O125" s="87">
        <v>10250000</v>
      </c>
      <c r="P125" s="67">
        <f t="shared" si="4"/>
        <v>1.8181912306823359E-3</v>
      </c>
      <c r="Q125" s="68">
        <f t="shared" si="5"/>
        <v>1.2424306742995963E-3</v>
      </c>
      <c r="R125" s="116"/>
      <c r="S125" s="113"/>
    </row>
    <row r="126" spans="1:19" s="28" customFormat="1" ht="108" x14ac:dyDescent="0.25">
      <c r="A126" s="12" t="s">
        <v>8</v>
      </c>
      <c r="B126" s="14" t="s">
        <v>135</v>
      </c>
      <c r="C126" s="13" t="s">
        <v>129</v>
      </c>
      <c r="D126" s="14" t="s">
        <v>130</v>
      </c>
      <c r="E126" s="14" t="s">
        <v>276</v>
      </c>
      <c r="F126" s="14" t="s">
        <v>278</v>
      </c>
      <c r="G126" s="14" t="s">
        <v>54</v>
      </c>
      <c r="H126" s="35">
        <v>21</v>
      </c>
      <c r="I126" s="36" t="s">
        <v>281</v>
      </c>
      <c r="J126" s="34" t="s">
        <v>284</v>
      </c>
      <c r="K126" s="87">
        <v>5984825150</v>
      </c>
      <c r="L126" s="87">
        <v>462280288.94999999</v>
      </c>
      <c r="M126" s="87">
        <v>462269155</v>
      </c>
      <c r="N126" s="87" t="s">
        <v>24</v>
      </c>
      <c r="O126" s="87" t="s">
        <v>24</v>
      </c>
      <c r="P126" s="67">
        <f t="shared" si="4"/>
        <v>7.7240210601641393E-2</v>
      </c>
      <c r="Q126" s="68">
        <f t="shared" si="5"/>
        <v>0</v>
      </c>
      <c r="R126" s="116"/>
      <c r="S126" s="113"/>
    </row>
    <row r="127" spans="1:19" s="51" customFormat="1" thickBot="1" x14ac:dyDescent="0.3">
      <c r="A127" s="137" t="s">
        <v>23</v>
      </c>
      <c r="B127" s="138"/>
      <c r="C127" s="138"/>
      <c r="D127" s="138"/>
      <c r="E127" s="138"/>
      <c r="F127" s="138"/>
      <c r="G127" s="138"/>
      <c r="H127" s="138"/>
      <c r="I127" s="138"/>
      <c r="J127" s="138"/>
      <c r="K127" s="88">
        <f>+K10+K106</f>
        <v>4444901542926</v>
      </c>
      <c r="L127" s="88">
        <f>+L10+L106</f>
        <v>3813702769929.6104</v>
      </c>
      <c r="M127" s="88">
        <f>+M10+M106</f>
        <v>3571804029648.7295</v>
      </c>
      <c r="N127" s="88">
        <f>+N10+N106</f>
        <v>3491505100462.3799</v>
      </c>
      <c r="O127" s="88">
        <f>+O10+O106</f>
        <v>3490210698758.3799</v>
      </c>
      <c r="P127" s="69">
        <f t="shared" si="4"/>
        <v>0.80357326144449848</v>
      </c>
      <c r="Q127" s="70">
        <f t="shared" si="5"/>
        <v>0.78550786035273656</v>
      </c>
      <c r="R127" s="112"/>
      <c r="S127" s="119"/>
    </row>
    <row r="128" spans="1:19" x14ac:dyDescent="0.2">
      <c r="A128" s="52"/>
      <c r="B128" s="53"/>
      <c r="C128" s="54"/>
      <c r="D128" s="54"/>
      <c r="E128" s="54"/>
      <c r="F128" s="54"/>
      <c r="G128" s="54"/>
      <c r="H128" s="54"/>
      <c r="I128" s="54"/>
      <c r="J128" s="55"/>
      <c r="K128" s="89"/>
      <c r="L128" s="90"/>
      <c r="M128" s="91"/>
      <c r="N128" s="92"/>
      <c r="O128" s="91"/>
      <c r="Q128" s="99"/>
    </row>
    <row r="129" spans="1:17" hidden="1" x14ac:dyDescent="0.2">
      <c r="K129" s="93">
        <v>4444901542926</v>
      </c>
      <c r="L129" s="93">
        <v>3813702769929.6099</v>
      </c>
      <c r="M129" s="93">
        <v>3571804029648.73</v>
      </c>
      <c r="N129" s="93">
        <v>3491505100462.3799</v>
      </c>
      <c r="O129" s="93">
        <v>3490210698758.3799</v>
      </c>
      <c r="Q129" s="72"/>
    </row>
    <row r="130" spans="1:17" hidden="1" x14ac:dyDescent="0.2">
      <c r="K130" s="93"/>
      <c r="L130" s="93"/>
      <c r="M130" s="93"/>
      <c r="N130" s="93"/>
      <c r="O130" s="93"/>
      <c r="P130" s="72"/>
      <c r="Q130" s="72"/>
    </row>
    <row r="131" spans="1:17" hidden="1" x14ac:dyDescent="0.2">
      <c r="K131" s="102">
        <f>K129-K127</f>
        <v>0</v>
      </c>
      <c r="L131" s="102">
        <f t="shared" ref="L131:O131" si="18">L129-L127</f>
        <v>0</v>
      </c>
      <c r="M131" s="102">
        <f>M129-M127</f>
        <v>0</v>
      </c>
      <c r="N131" s="102">
        <f t="shared" si="18"/>
        <v>0</v>
      </c>
      <c r="O131" s="102">
        <f t="shared" si="18"/>
        <v>0</v>
      </c>
    </row>
    <row r="132" spans="1:17" hidden="1" x14ac:dyDescent="0.2">
      <c r="K132" s="93"/>
      <c r="L132" s="93"/>
      <c r="M132" s="93"/>
      <c r="N132" s="93"/>
      <c r="O132" s="93"/>
      <c r="P132" s="72"/>
      <c r="Q132" s="72"/>
    </row>
    <row r="133" spans="1:17" hidden="1" x14ac:dyDescent="0.2">
      <c r="K133" s="93"/>
      <c r="L133" s="93"/>
      <c r="M133" s="93"/>
      <c r="N133" s="93"/>
      <c r="O133" s="93"/>
    </row>
    <row r="134" spans="1:17" hidden="1" x14ac:dyDescent="0.2">
      <c r="K134" s="93"/>
      <c r="L134" s="93"/>
      <c r="M134" s="93"/>
      <c r="N134" s="93"/>
      <c r="O134" s="93"/>
    </row>
    <row r="135" spans="1:17" hidden="1" x14ac:dyDescent="0.2">
      <c r="K135" s="93"/>
      <c r="L135" s="94"/>
      <c r="M135" s="94"/>
      <c r="N135" s="94"/>
      <c r="O135" s="93"/>
    </row>
    <row r="136" spans="1:17" hidden="1" x14ac:dyDescent="0.2">
      <c r="K136" s="93"/>
      <c r="L136" s="94"/>
      <c r="M136" s="94"/>
      <c r="N136" s="94"/>
      <c r="O136" s="94"/>
    </row>
    <row r="137" spans="1:17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94"/>
      <c r="L137" s="94"/>
      <c r="M137" s="94"/>
      <c r="N137" s="94"/>
      <c r="O137" s="94"/>
    </row>
    <row r="138" spans="1:17" x14ac:dyDescent="0.2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94"/>
      <c r="L138" s="94"/>
      <c r="M138" s="94"/>
      <c r="N138" s="94"/>
      <c r="O138" s="94"/>
    </row>
  </sheetData>
  <mergeCells count="19"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  <mergeCell ref="A10:J10"/>
    <mergeCell ref="A106:J106"/>
    <mergeCell ref="A127:J127"/>
    <mergeCell ref="Q6:Q9"/>
    <mergeCell ref="J7:J9"/>
    <mergeCell ref="A8:A9"/>
    <mergeCell ref="B8:B9"/>
    <mergeCell ref="C8:C9"/>
    <mergeCell ref="D8:D9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AE5D43F0C694D9B3BB7620FD64DA0" ma:contentTypeVersion="4" ma:contentTypeDescription="Crear nuevo documento." ma:contentTypeScope="" ma:versionID="195c886fcf991772a509ee4db46f3b27">
  <xsd:schema xmlns:xsd="http://www.w3.org/2001/XMLSchema" xmlns:xs="http://www.w3.org/2001/XMLSchema" xmlns:p="http://schemas.microsoft.com/office/2006/metadata/properties" xmlns:ns2="bd4a8b7f-4506-4770-bec9-b5603dd660f0" targetNamespace="http://schemas.microsoft.com/office/2006/metadata/properties" ma:root="true" ma:fieldsID="8b19ff39a18d078a265ba3c03a595a42" ns2:_="">
    <xsd:import namespace="bd4a8b7f-4506-4770-bec9-b5603dd660f0"/>
    <xsd:element name="properties">
      <xsd:complexType>
        <xsd:sequence>
          <xsd:element name="documentManagement">
            <xsd:complexType>
              <xsd:all>
                <xsd:element ref="ns2:Informe" minOccurs="0"/>
                <xsd:element ref="ns2:Mes" minOccurs="0"/>
                <xsd:element ref="ns2:A_x00f1_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a8b7f-4506-4770-bec9-b5603dd660f0" elementFormDefault="qualified">
    <xsd:import namespace="http://schemas.microsoft.com/office/2006/documentManagement/types"/>
    <xsd:import namespace="http://schemas.microsoft.com/office/infopath/2007/PartnerControls"/>
    <xsd:element name="Informe" ma:index="2" nillable="true" ma:displayName="Informe" ma:default="Informe de ejecución del presupuesto de ingresos" ma:format="Dropdown" ma:internalName="Informe">
      <xsd:simpleType>
        <xsd:restriction base="dms:Choice">
          <xsd:enumeration value="Informe de ejecución del presupuesto de ingresos"/>
          <xsd:enumeration value="Informe de ejecución del presupuesto de gastos"/>
        </xsd:restriction>
      </xsd:simpleType>
    </xsd:element>
    <xsd:element name="Mes" ma:index="3" nillable="true" ma:displayName="Mes" ma:default="3" ma:format="Dropdown" ma:internalName="Mes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</xsd:restriction>
      </xsd:simpleType>
    </xsd:element>
    <xsd:element name="A_x00f1_o" ma:index="4" nillable="true" ma:displayName="Año" ma:format="Dropdown" ma:internalName="A_x00f1_o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</xsd:restriction>
      </xsd:simpleType>
    </xsd:element>
    <xsd:element name="Orden" ma:index="5" nillable="true" ma:displayName="Orden" ma:format="Dropdown" ma:internalName="Orden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d4a8b7f-4506-4770-bec9-b5603dd660f0">j</Orden>
    <Informe xmlns="bd4a8b7f-4506-4770-bec9-b5603dd660f0">Informe de ejecución del presupuesto de gastos</Informe>
    <Mes xmlns="bd4a8b7f-4506-4770-bec9-b5603dd660f0">10</Mes>
    <A_x00f1_o xmlns="bd4a8b7f-4506-4770-bec9-b5603dd660f0">2018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992A3E-10B7-4660-A1FE-68332478B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a8b7f-4506-4770-bec9-b5603dd6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3D6CA9-7AD0-47DB-B1CA-7B3B82866B8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bd4a8b7f-4506-4770-bec9-b5603dd660f0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3F44-9958-4FED-B342-600BBFE515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2024-08-09T16:35:17Z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0x010100D8CAE5D43F0C694D9B3BB7620FD64DA0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