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520" windowHeight="5220" tabRatio="400" firstSheet="4" activeTab="4"/>
  </bookViews>
  <sheets>
    <sheet name="EJEC RESERV" sheetId="1" state="hidden" r:id="rId1"/>
    <sheet name="RESERVA" sheetId="2" state="hidden" r:id="rId2"/>
    <sheet name="EJEC CXP" sheetId="3" state="hidden" r:id="rId3"/>
    <sheet name="CXP" sheetId="4" state="hidden" r:id="rId4"/>
    <sheet name="VIGENCIA SIIF" sheetId="5" r:id="rId5"/>
  </sheets>
  <definedNames>
    <definedName name="_xlfn.IFERROR" hidden="1">#NAME?</definedName>
    <definedName name="_xlnm.Print_Area" localSheetId="3">'CXP'!$A$1:$M$42</definedName>
    <definedName name="_xlnm.Print_Area" localSheetId="1">'RESERVA'!#REF!</definedName>
    <definedName name="_xlnm.Print_Area" localSheetId="4">'VIGENCIA SIIF'!$A$1:$R$156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'CXP'!$2:$11</definedName>
    <definedName name="_xlnm.Print_Titles" localSheetId="4">'VIGENCIA SIIF'!$1:$8</definedName>
  </definedNames>
  <calcPr fullCalcOnLoad="1"/>
</workbook>
</file>

<file path=xl/sharedStrings.xml><?xml version="1.0" encoding="utf-8"?>
<sst xmlns="http://schemas.openxmlformats.org/spreadsheetml/2006/main" count="1897" uniqueCount="451">
  <si>
    <t>REPUBLICA DE COLOMBIA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</si>
  <si>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</si>
  <si>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</si>
  <si>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</si>
  <si>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</si>
  <si>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</si>
  <si>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</si>
  <si>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</si>
  <si>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</si>
  <si>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</si>
  <si>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</si>
  <si>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</si>
  <si>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</si>
  <si>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</si>
  <si>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</si>
  <si>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</si>
  <si>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</si>
  <si>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</si>
  <si>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</si>
  <si>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</si>
  <si>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</si>
  <si>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</si>
  <si>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</si>
  <si>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</si>
  <si>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</si>
  <si>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</si>
  <si>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</si>
  <si>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</si>
  <si>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</si>
  <si>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</si>
  <si>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</si>
  <si>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</si>
  <si>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</si>
  <si>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</si>
  <si>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</si>
  <si>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</si>
  <si>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</si>
  <si>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</si>
  <si>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</si>
  <si>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</si>
  <si>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</si>
  <si>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</si>
  <si>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</si>
  <si>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</si>
  <si>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</si>
  <si>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</si>
  <si>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</si>
  <si>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</si>
  <si>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</si>
  <si>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</si>
  <si>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</si>
  <si>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</si>
  <si>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</si>
  <si>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</si>
  <si>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</si>
  <si>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</si>
  <si>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</si>
  <si>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</si>
  <si>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</si>
  <si>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</si>
  <si>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</si>
  <si>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</si>
  <si>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</si>
  <si>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OTRAS TRANSFERENCIAS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</si>
  <si>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</si>
  <si>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</si>
  <si>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</si>
  <si>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</si>
  <si>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</si>
  <si>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</si>
  <si>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</si>
  <si>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</si>
  <si>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</si>
  <si>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</si>
  <si>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</si>
  <si>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</si>
  <si>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</si>
  <si>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</si>
  <si>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</si>
  <si>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</si>
  <si>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</si>
  <si>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</si>
  <si>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</si>
  <si>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</si>
  <si>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</si>
  <si>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</si>
  <si>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</si>
  <si>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</si>
  <si>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</si>
  <si>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</si>
  <si>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Gastos de Personal</t>
  </si>
  <si>
    <t>Horas Extras</t>
  </si>
  <si>
    <t>Indemnización por Vacaciones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</si>
  <si>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</si>
  <si>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</si>
  <si>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</si>
  <si>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</si>
  <si>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</si>
  <si>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</si>
  <si>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</si>
  <si>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Impuestos y Contribuciones</t>
  </si>
  <si>
    <t>Impuesto de Vehículos</t>
  </si>
  <si>
    <t>Impuesto Predial</t>
  </si>
  <si>
    <t>Notariado</t>
  </si>
  <si>
    <t>Multas y Sanciones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</si>
  <si>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</si>
  <si>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</si>
  <si>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</si>
  <si>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</si>
  <si>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</si>
  <si>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</si>
  <si>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Productos de Aseo y Limpieza</t>
  </si>
  <si>
    <t>Otros Materiales y Suministros</t>
  </si>
  <si>
    <t>21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</si>
  <si>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</si>
  <si>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</si>
  <si>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</si>
  <si>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</si>
  <si>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</si>
  <si>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</si>
  <si>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</si>
  <si>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</si>
  <si>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</si>
  <si>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</si>
  <si>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</si>
  <si>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</si>
  <si>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</si>
  <si>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</si>
  <si>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</si>
  <si>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</si>
  <si>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</si>
  <si>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</si>
  <si>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</si>
  <si>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</si>
  <si>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</si>
  <si>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</si>
  <si>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</si>
  <si>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</si>
  <si>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</si>
  <si>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</si>
  <si>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</si>
  <si>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</si>
  <si>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</si>
  <si>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</si>
  <si>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</si>
  <si>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</si>
  <si>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</si>
  <si>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</si>
  <si>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</si>
  <si>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</si>
  <si>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</si>
  <si>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</si>
  <si>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</si>
  <si>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</si>
  <si>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</si>
  <si>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</si>
  <si>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</si>
  <si>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</si>
  <si>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</si>
  <si>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</si>
  <si>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</si>
  <si>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Gastos Imprevistos</t>
  </si>
  <si>
    <t>Gastos Imprevistos Bienes</t>
  </si>
  <si>
    <t>Gastos Imprevistos Servicios</t>
  </si>
  <si>
    <t>EXCEDENTES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</si>
  <si>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</si>
  <si>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</si>
  <si>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</si>
  <si>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</si>
  <si>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</si>
  <si>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</si>
  <si>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</si>
  <si>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</si>
  <si>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</si>
  <si>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</si>
  <si>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</si>
  <si>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</si>
  <si>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</si>
  <si>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</si>
  <si>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</si>
  <si>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</si>
  <si>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</si>
  <si>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</si>
  <si>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</si>
  <si>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</si>
  <si>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</si>
  <si>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</si>
  <si>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</si>
  <si>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</si>
  <si>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</si>
  <si>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</si>
  <si>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</si>
  <si>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</si>
  <si>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</si>
  <si>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</si>
  <si>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</si>
  <si>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</si>
  <si>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</si>
  <si>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</si>
  <si>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</si>
  <si>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</si>
  <si>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</si>
  <si>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</si>
  <si>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</si>
  <si>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</si>
  <si>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</si>
  <si>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</si>
  <si>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</si>
  <si>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</si>
  <si>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</si>
  <si>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</si>
  <si>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</si>
  <si>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</si>
  <si>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</si>
  <si>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</si>
  <si>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</si>
  <si>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</si>
  <si>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</si>
  <si>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</si>
  <si>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</si>
  <si>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</si>
  <si>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</si>
  <si>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</si>
  <si>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</si>
  <si>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</si>
  <si>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</si>
  <si>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</si>
  <si>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</si>
  <si>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</si>
  <si>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</si>
  <si>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</si>
  <si>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</si>
  <si>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</si>
  <si>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</si>
  <si>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</si>
  <si>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</si>
  <si>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</si>
  <si>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</si>
  <si>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</si>
  <si>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</si>
  <si>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</si>
  <si>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</si>
  <si>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</si>
  <si>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</si>
  <si>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</si>
  <si>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</si>
  <si>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</si>
  <si>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</si>
  <si>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</si>
  <si>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</si>
  <si>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</si>
  <si>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</si>
  <si>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</si>
  <si>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</si>
  <si>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</si>
  <si>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</si>
  <si>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</si>
  <si>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</si>
  <si>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</si>
  <si>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</si>
  <si>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</si>
  <si>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</si>
  <si>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</si>
  <si>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</si>
  <si>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</si>
  <si>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</si>
  <si>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</si>
  <si>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</si>
  <si>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</si>
  <si>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</si>
  <si>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</si>
  <si>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</si>
  <si>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</si>
  <si>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</si>
  <si>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</si>
  <si>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</si>
  <si>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</si>
  <si>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</si>
  <si>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</si>
  <si>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</si>
  <si>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</si>
  <si>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</si>
  <si>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</si>
  <si>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</si>
  <si>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</si>
  <si>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</si>
  <si>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</si>
  <si>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</si>
  <si>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</si>
  <si>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</si>
  <si>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</si>
  <si>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</si>
  <si>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</si>
  <si>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</si>
  <si>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</si>
  <si>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</si>
  <si>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</si>
  <si>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</si>
  <si>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</si>
  <si>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</si>
  <si>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</si>
  <si>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</si>
  <si>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</si>
  <si>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</si>
  <si>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</si>
  <si>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</si>
  <si>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</si>
  <si>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</si>
  <si>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</si>
  <si>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</si>
  <si>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</si>
  <si>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</si>
  <si>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</si>
  <si>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</si>
  <si>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</si>
  <si>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</si>
  <si>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</si>
  <si>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</si>
  <si>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</si>
  <si>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</si>
  <si>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</si>
  <si>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</si>
  <si>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</si>
  <si>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</si>
  <si>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</si>
  <si>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</si>
  <si>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</si>
  <si>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</si>
  <si>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</si>
  <si>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</si>
  <si>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</si>
  <si>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</si>
  <si>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</si>
  <si>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</si>
  <si>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</si>
  <si>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</si>
  <si>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</si>
  <si>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</si>
  <si>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</si>
  <si>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</si>
  <si>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</si>
  <si>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</si>
  <si>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</si>
  <si>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</si>
  <si>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</si>
  <si>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</si>
  <si>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</si>
  <si>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</si>
  <si>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</si>
  <si>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</si>
  <si>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</si>
  <si>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</si>
  <si>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</si>
  <si>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</si>
  <si>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</si>
  <si>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</si>
  <si>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</si>
  <si>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</si>
  <si>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</si>
  <si>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</si>
  <si>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</si>
  <si>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</si>
  <si>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</si>
  <si>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</si>
  <si>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</si>
  <si>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</si>
  <si>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</si>
  <si>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</si>
  <si>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</si>
  <si>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</si>
  <si>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</si>
  <si>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</si>
  <si>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</si>
  <si>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</si>
  <si>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</si>
  <si>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</si>
  <si>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</si>
  <si>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</si>
  <si>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</si>
  <si>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</si>
  <si>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</si>
  <si>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</si>
  <si>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</si>
  <si>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</si>
  <si>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</si>
  <si>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</si>
  <si>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</si>
  <si>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</si>
  <si>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</si>
  <si>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</si>
  <si>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</si>
  <si>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</si>
  <si>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</si>
  <si>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</si>
  <si>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</si>
  <si>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</si>
  <si>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</si>
  <si>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</si>
  <si>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</si>
  <si>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</si>
  <si>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</si>
  <si>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</si>
  <si>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</si>
  <si>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</si>
  <si>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</si>
  <si>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</si>
  <si>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</si>
  <si>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</si>
  <si>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</si>
  <si>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</si>
  <si>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</si>
  <si>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</si>
  <si>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</si>
  <si>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</si>
  <si>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</si>
  <si>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</si>
  <si>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</si>
  <si>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</si>
  <si>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</si>
  <si>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</si>
  <si>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</si>
  <si>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</si>
  <si>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</si>
  <si>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</si>
  <si>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</si>
  <si>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</si>
  <si>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</si>
  <si>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</si>
  <si>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</si>
  <si>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</si>
  <si>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</si>
  <si>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</si>
  <si>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</si>
  <si>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</si>
  <si>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</si>
  <si>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</si>
  <si>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</si>
  <si>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</si>
  <si>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</si>
  <si>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</si>
  <si>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</si>
  <si>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Gastos Judiciales</t>
  </si>
  <si>
    <t>Arrendamiento</t>
  </si>
  <si>
    <t>SEPTIEMBRE</t>
  </si>
  <si>
    <t>EJECUCION PRESUPUESTAL VIGENCIA 2013</t>
  </si>
  <si>
    <t>Fondos Administradores de Pensiones Públicos</t>
  </si>
  <si>
    <t>Otros Impuestos</t>
  </si>
  <si>
    <t>Vehículos</t>
  </si>
  <si>
    <t>Energía</t>
  </si>
  <si>
    <t>Telefonía Móvil Celular</t>
  </si>
  <si>
    <t>Bonificación de dirección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</si>
</sst>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mmmm\-yy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dd/mm/yyyy;@"/>
    <numFmt numFmtId="171" formatCode="d/mm/yyyy;@"/>
    <numFmt numFmtId="172" formatCode="General_)"/>
    <numFmt numFmtId="173" formatCode="_-* #,##0_-;\-* #,##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5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1" applyNumberFormat="0" applyAlignment="0" applyProtection="0"/>
    <xf numFmtId="0" fontId="16" fillId="13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9" fillId="3" borderId="1" applyNumberFormat="0" applyAlignment="0" applyProtection="0"/>
    <xf numFmtId="0" fontId="2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7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0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0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wrapText="1"/>
    </xf>
    <xf numFmtId="40" fontId="5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8" fillId="0" borderId="20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8" fillId="0" borderId="2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/>
    </xf>
    <xf numFmtId="0" fontId="5" fillId="0" borderId="0" xfId="53" applyFont="1">
      <alignment/>
      <protection/>
    </xf>
    <xf numFmtId="168" fontId="5" fillId="0" borderId="0" xfId="49" applyFont="1" applyBorder="1" applyAlignment="1">
      <alignment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right"/>
      <protection/>
    </xf>
    <xf numFmtId="168" fontId="5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49" fontId="5" fillId="0" borderId="12" xfId="53" applyNumberFormat="1" applyFont="1" applyBorder="1" applyAlignment="1">
      <alignment/>
      <protection/>
    </xf>
    <xf numFmtId="49" fontId="5" fillId="0" borderId="23" xfId="53" applyNumberFormat="1" applyFont="1" applyBorder="1">
      <alignment/>
      <protection/>
    </xf>
    <xf numFmtId="0" fontId="5" fillId="0" borderId="13" xfId="53" applyFont="1" applyBorder="1" quotePrefix="1">
      <alignment/>
      <protection/>
    </xf>
    <xf numFmtId="0" fontId="5" fillId="0" borderId="13" xfId="53" applyFont="1" applyBorder="1" applyAlignment="1" quotePrefix="1">
      <alignment horizontal="right"/>
      <protection/>
    </xf>
    <xf numFmtId="0" fontId="5" fillId="0" borderId="13" xfId="53" applyFont="1" applyBorder="1" applyAlignment="1">
      <alignment horizontal="right"/>
      <protection/>
    </xf>
    <xf numFmtId="0" fontId="5" fillId="0" borderId="13" xfId="53" applyFont="1" applyBorder="1">
      <alignment/>
      <protection/>
    </xf>
    <xf numFmtId="168" fontId="5" fillId="0" borderId="13" xfId="49" applyFont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1" fillId="0" borderId="0" xfId="53" applyFont="1" applyBorder="1" applyAlignment="1">
      <alignment horizontal="right"/>
      <protection/>
    </xf>
    <xf numFmtId="17" fontId="8" fillId="0" borderId="0" xfId="49" applyNumberFormat="1" applyFont="1" applyBorder="1" applyAlignment="1">
      <alignment horizontal="center"/>
    </xf>
    <xf numFmtId="167" fontId="8" fillId="0" borderId="0" xfId="49" applyNumberFormat="1" applyFont="1" applyBorder="1" applyAlignment="1">
      <alignment horizontal="right"/>
    </xf>
    <xf numFmtId="169" fontId="8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8" fillId="0" borderId="0" xfId="49" applyNumberFormat="1" applyFont="1" applyBorder="1" applyAlignment="1">
      <alignment horizontal="center"/>
    </xf>
    <xf numFmtId="1" fontId="8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0" fontId="8" fillId="0" borderId="0" xfId="49" applyNumberFormat="1" applyFont="1" applyBorder="1" applyAlignment="1">
      <alignment horizontal="right"/>
    </xf>
    <xf numFmtId="10" fontId="8" fillId="0" borderId="24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/>
    </xf>
    <xf numFmtId="10" fontId="6" fillId="0" borderId="27" xfId="48" applyNumberFormat="1" applyFont="1" applyFill="1" applyBorder="1" applyAlignment="1">
      <alignment/>
    </xf>
    <xf numFmtId="10" fontId="6" fillId="0" borderId="27" xfId="0" applyNumberFormat="1" applyFont="1" applyFill="1" applyBorder="1" applyAlignment="1">
      <alignment/>
    </xf>
    <xf numFmtId="10" fontId="5" fillId="0" borderId="28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10" fontId="5" fillId="0" borderId="27" xfId="53" applyNumberFormat="1" applyFont="1" applyBorder="1">
      <alignment/>
      <protection/>
    </xf>
    <xf numFmtId="10" fontId="0" fillId="0" borderId="27" xfId="53" applyNumberFormat="1" applyFont="1" applyBorder="1">
      <alignment/>
      <protection/>
    </xf>
    <xf numFmtId="168" fontId="5" fillId="0" borderId="13" xfId="49" applyFont="1" applyBorder="1" applyAlignment="1">
      <alignment/>
    </xf>
    <xf numFmtId="10" fontId="5" fillId="0" borderId="28" xfId="53" applyNumberFormat="1" applyFont="1" applyBorder="1">
      <alignment/>
      <protection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38" fontId="0" fillId="0" borderId="2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" fontId="0" fillId="7" borderId="17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38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wrapText="1"/>
    </xf>
    <xf numFmtId="40" fontId="4" fillId="7" borderId="11" xfId="0" applyNumberFormat="1" applyFont="1" applyFill="1" applyBorder="1" applyAlignment="1">
      <alignment/>
    </xf>
    <xf numFmtId="49" fontId="4" fillId="7" borderId="29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" fontId="10" fillId="0" borderId="38" xfId="0" applyNumberFormat="1" applyFont="1" applyBorder="1" applyAlignment="1">
      <alignment/>
    </xf>
    <xf numFmtId="49" fontId="4" fillId="7" borderId="10" xfId="0" applyNumberFormat="1" applyFont="1" applyFill="1" applyBorder="1" applyAlignment="1">
      <alignment wrapText="1"/>
    </xf>
    <xf numFmtId="10" fontId="0" fillId="7" borderId="25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4" fillId="7" borderId="11" xfId="0" applyFont="1" applyFill="1" applyBorder="1" applyAlignment="1">
      <alignment horizontal="right" wrapText="1"/>
    </xf>
    <xf numFmtId="0" fontId="4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8" fillId="7" borderId="25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wrapText="1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10" fontId="0" fillId="0" borderId="39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3" xfId="0" applyFont="1" applyFill="1" applyBorder="1" applyAlignment="1">
      <alignment horizontal="left" wrapText="1"/>
    </xf>
    <xf numFmtId="49" fontId="44" fillId="0" borderId="13" xfId="0" applyNumberFormat="1" applyFont="1" applyFill="1" applyBorder="1" applyAlignment="1">
      <alignment/>
    </xf>
    <xf numFmtId="165" fontId="44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165" fontId="44" fillId="0" borderId="13" xfId="0" applyNumberFormat="1" applyFont="1" applyFill="1" applyBorder="1" applyAlignment="1">
      <alignment horizontal="right"/>
    </xf>
    <xf numFmtId="171" fontId="44" fillId="0" borderId="13" xfId="0" applyNumberFormat="1" applyFont="1" applyFill="1" applyBorder="1" applyAlignment="1">
      <alignment/>
    </xf>
    <xf numFmtId="165" fontId="44" fillId="0" borderId="13" xfId="0" applyNumberFormat="1" applyFont="1" applyFill="1" applyBorder="1" applyAlignment="1">
      <alignment/>
    </xf>
    <xf numFmtId="165" fontId="44" fillId="0" borderId="13" xfId="0" applyNumberFormat="1" applyFont="1" applyFill="1" applyBorder="1" applyAlignment="1">
      <alignment horizontal="left"/>
    </xf>
    <xf numFmtId="171" fontId="44" fillId="0" borderId="28" xfId="0" applyNumberFormat="1" applyFont="1" applyFill="1" applyBorder="1" applyAlignment="1">
      <alignment horizontal="right"/>
    </xf>
    <xf numFmtId="49" fontId="45" fillId="0" borderId="14" xfId="0" applyNumberFormat="1" applyFont="1" applyFill="1" applyBorder="1" applyAlignment="1">
      <alignment horizontal="center" vertical="center"/>
    </xf>
    <xf numFmtId="1" fontId="45" fillId="0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1" fontId="45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49" fontId="45" fillId="0" borderId="15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38" fontId="44" fillId="0" borderId="20" xfId="0" applyNumberFormat="1" applyFont="1" applyFill="1" applyBorder="1" applyAlignment="1">
      <alignment/>
    </xf>
    <xf numFmtId="10" fontId="44" fillId="0" borderId="24" xfId="55" applyNumberFormat="1" applyFont="1" applyFill="1" applyBorder="1" applyAlignment="1">
      <alignment/>
    </xf>
    <xf numFmtId="0" fontId="47" fillId="0" borderId="0" xfId="0" applyFont="1" applyFill="1" applyAlignment="1">
      <alignment horizontal="center"/>
    </xf>
    <xf numFmtId="49" fontId="48" fillId="0" borderId="11" xfId="0" applyNumberFormat="1" applyFont="1" applyFill="1" applyBorder="1" applyAlignment="1">
      <alignment horizontal="left" wrapText="1"/>
    </xf>
    <xf numFmtId="38" fontId="44" fillId="0" borderId="11" xfId="0" applyNumberFormat="1" applyFont="1" applyFill="1" applyBorder="1" applyAlignment="1">
      <alignment/>
    </xf>
    <xf numFmtId="10" fontId="44" fillId="0" borderId="25" xfId="55" applyNumberFormat="1" applyFont="1" applyFill="1" applyBorder="1" applyAlignment="1">
      <alignment/>
    </xf>
    <xf numFmtId="0" fontId="47" fillId="0" borderId="0" xfId="0" applyFont="1" applyFill="1" applyAlignment="1">
      <alignment/>
    </xf>
    <xf numFmtId="49" fontId="49" fillId="0" borderId="11" xfId="0" applyNumberFormat="1" applyFont="1" applyFill="1" applyBorder="1" applyAlignment="1">
      <alignment wrapText="1"/>
    </xf>
    <xf numFmtId="49" fontId="48" fillId="0" borderId="11" xfId="0" applyNumberFormat="1" applyFont="1" applyFill="1" applyBorder="1" applyAlignment="1">
      <alignment wrapText="1"/>
    </xf>
    <xf numFmtId="49" fontId="50" fillId="0" borderId="11" xfId="0" applyNumberFormat="1" applyFont="1" applyFill="1" applyBorder="1" applyAlignment="1">
      <alignment wrapText="1"/>
    </xf>
    <xf numFmtId="38" fontId="43" fillId="0" borderId="11" xfId="0" applyNumberFormat="1" applyFont="1" applyFill="1" applyBorder="1" applyAlignment="1">
      <alignment/>
    </xf>
    <xf numFmtId="10" fontId="43" fillId="0" borderId="25" xfId="55" applyNumberFormat="1" applyFont="1" applyFill="1" applyBorder="1" applyAlignment="1">
      <alignment/>
    </xf>
    <xf numFmtId="0" fontId="51" fillId="0" borderId="0" xfId="0" applyFont="1" applyFill="1" applyAlignment="1">
      <alignment/>
    </xf>
    <xf numFmtId="10" fontId="44" fillId="0" borderId="25" xfId="55" applyNumberFormat="1" applyFont="1" applyFill="1" applyBorder="1" applyAlignment="1">
      <alignment/>
    </xf>
    <xf numFmtId="49" fontId="50" fillId="0" borderId="11" xfId="0" applyNumberFormat="1" applyFont="1" applyFill="1" applyBorder="1" applyAlignment="1">
      <alignment horizontal="left" wrapText="1"/>
    </xf>
    <xf numFmtId="10" fontId="44" fillId="0" borderId="25" xfId="0" applyNumberFormat="1" applyFont="1" applyFill="1" applyBorder="1" applyAlignment="1">
      <alignment horizontal="right"/>
    </xf>
    <xf numFmtId="10" fontId="43" fillId="0" borderId="25" xfId="0" applyNumberFormat="1" applyFont="1" applyFill="1" applyBorder="1" applyAlignment="1">
      <alignment horizontal="right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left" vertical="center" wrapText="1"/>
    </xf>
    <xf numFmtId="38" fontId="44" fillId="0" borderId="11" xfId="0" applyNumberFormat="1" applyFont="1" applyFill="1" applyBorder="1" applyAlignment="1">
      <alignment vertical="center"/>
    </xf>
    <xf numFmtId="10" fontId="44" fillId="0" borderId="25" xfId="55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3" fontId="48" fillId="0" borderId="11" xfId="0" applyNumberFormat="1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38" fontId="44" fillId="0" borderId="11" xfId="0" applyNumberFormat="1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40" fontId="48" fillId="0" borderId="11" xfId="0" applyNumberFormat="1" applyFont="1" applyFill="1" applyBorder="1" applyAlignment="1">
      <alignment/>
    </xf>
    <xf numFmtId="40" fontId="50" fillId="0" borderId="11" xfId="0" applyNumberFormat="1" applyFont="1" applyFill="1" applyBorder="1" applyAlignment="1">
      <alignment/>
    </xf>
    <xf numFmtId="38" fontId="44" fillId="0" borderId="11" xfId="0" applyNumberFormat="1" applyFont="1" applyFill="1" applyBorder="1" applyAlignment="1">
      <alignment horizontal="right"/>
    </xf>
    <xf numFmtId="10" fontId="44" fillId="0" borderId="25" xfId="55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48" fillId="0" borderId="11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 wrapText="1"/>
    </xf>
    <xf numFmtId="0" fontId="52" fillId="0" borderId="11" xfId="0" applyFont="1" applyFill="1" applyBorder="1" applyAlignment="1">
      <alignment wrapText="1"/>
    </xf>
    <xf numFmtId="49" fontId="48" fillId="0" borderId="40" xfId="0" applyNumberFormat="1" applyFont="1" applyFill="1" applyBorder="1" applyAlignment="1">
      <alignment horizontal="left" wrapText="1"/>
    </xf>
    <xf numFmtId="38" fontId="44" fillId="0" borderId="40" xfId="0" applyNumberFormat="1" applyFont="1" applyFill="1" applyBorder="1" applyAlignment="1">
      <alignment/>
    </xf>
    <xf numFmtId="49" fontId="50" fillId="0" borderId="41" xfId="0" applyNumberFormat="1" applyFont="1" applyFill="1" applyBorder="1" applyAlignment="1">
      <alignment horizontal="left" wrapText="1"/>
    </xf>
    <xf numFmtId="38" fontId="43" fillId="0" borderId="41" xfId="0" applyNumberFormat="1" applyFont="1" applyFill="1" applyBorder="1" applyAlignment="1">
      <alignment/>
    </xf>
    <xf numFmtId="38" fontId="44" fillId="0" borderId="22" xfId="0" applyNumberFormat="1" applyFont="1" applyFill="1" applyBorder="1" applyAlignment="1">
      <alignment horizontal="right"/>
    </xf>
    <xf numFmtId="10" fontId="44" fillId="0" borderId="22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3" fillId="0" borderId="0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3" fillId="0" borderId="0" xfId="0" applyFont="1" applyFill="1" applyAlignment="1">
      <alignment/>
    </xf>
    <xf numFmtId="49" fontId="46" fillId="0" borderId="13" xfId="0" applyNumberFormat="1" applyFont="1" applyFill="1" applyBorder="1" applyAlignment="1">
      <alignment wrapText="1"/>
    </xf>
    <xf numFmtId="40" fontId="46" fillId="0" borderId="13" xfId="0" applyNumberFormat="1" applyFont="1" applyFill="1" applyBorder="1" applyAlignment="1">
      <alignment/>
    </xf>
    <xf numFmtId="165" fontId="46" fillId="0" borderId="13" xfId="0" applyNumberFormat="1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0" borderId="0" xfId="0" applyFont="1" applyFill="1" applyAlignment="1">
      <alignment wrapText="1"/>
    </xf>
    <xf numFmtId="4" fontId="46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49" fontId="44" fillId="0" borderId="23" xfId="0" applyNumberFormat="1" applyFont="1" applyFill="1" applyBorder="1" applyAlignment="1">
      <alignment vertical="center"/>
    </xf>
    <xf numFmtId="49" fontId="44" fillId="0" borderId="13" xfId="0" applyNumberFormat="1" applyFont="1" applyFill="1" applyBorder="1" applyAlignment="1">
      <alignment vertical="center"/>
    </xf>
    <xf numFmtId="1" fontId="43" fillId="0" borderId="17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166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6" fontId="43" fillId="0" borderId="11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44" fillId="0" borderId="42" xfId="0" applyNumberFormat="1" applyFont="1" applyFill="1" applyBorder="1" applyAlignment="1">
      <alignment horizontal="center" vertical="center"/>
    </xf>
    <xf numFmtId="1" fontId="44" fillId="0" borderId="40" xfId="0" applyNumberFormat="1" applyFont="1" applyFill="1" applyBorder="1" applyAlignment="1">
      <alignment horizontal="center" vertical="center"/>
    </xf>
    <xf numFmtId="49" fontId="43" fillId="0" borderId="40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1" fontId="43" fillId="0" borderId="41" xfId="0" applyNumberFormat="1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46" fillId="0" borderId="30" xfId="0" applyNumberFormat="1" applyFont="1" applyFill="1" applyBorder="1" applyAlignment="1">
      <alignment horizontal="center" vertical="center"/>
    </xf>
    <xf numFmtId="1" fontId="46" fillId="0" borderId="19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wrapText="1"/>
    </xf>
    <xf numFmtId="173" fontId="55" fillId="0" borderId="19" xfId="46" applyNumberFormat="1" applyFont="1" applyFill="1" applyBorder="1" applyAlignment="1">
      <alignment/>
    </xf>
    <xf numFmtId="173" fontId="55" fillId="0" borderId="19" xfId="46" applyNumberFormat="1" applyFont="1" applyFill="1" applyBorder="1" applyAlignment="1">
      <alignment/>
    </xf>
    <xf numFmtId="9" fontId="55" fillId="0" borderId="19" xfId="55" applyFont="1" applyFill="1" applyBorder="1" applyAlignment="1">
      <alignment/>
    </xf>
    <xf numFmtId="9" fontId="55" fillId="0" borderId="43" xfId="55" applyFont="1" applyFill="1" applyBorder="1" applyAlignment="1">
      <alignment/>
    </xf>
    <xf numFmtId="165" fontId="46" fillId="0" borderId="28" xfId="0" applyNumberFormat="1" applyFont="1" applyFill="1" applyBorder="1" applyAlignment="1">
      <alignment/>
    </xf>
    <xf numFmtId="10" fontId="44" fillId="0" borderId="44" xfId="55" applyNumberFormat="1" applyFont="1" applyFill="1" applyBorder="1" applyAlignment="1">
      <alignment/>
    </xf>
    <xf numFmtId="10" fontId="44" fillId="0" borderId="10" xfId="55" applyNumberFormat="1" applyFont="1" applyFill="1" applyBorder="1" applyAlignment="1">
      <alignment/>
    </xf>
    <xf numFmtId="10" fontId="43" fillId="0" borderId="10" xfId="0" applyNumberFormat="1" applyFont="1" applyFill="1" applyBorder="1" applyAlignment="1">
      <alignment horizontal="right"/>
    </xf>
    <xf numFmtId="10" fontId="44" fillId="0" borderId="10" xfId="0" applyNumberFormat="1" applyFont="1" applyFill="1" applyBorder="1" applyAlignment="1">
      <alignment/>
    </xf>
    <xf numFmtId="10" fontId="44" fillId="0" borderId="10" xfId="0" applyNumberFormat="1" applyFont="1" applyFill="1" applyBorder="1" applyAlignment="1">
      <alignment horizontal="right"/>
    </xf>
    <xf numFmtId="10" fontId="44" fillId="0" borderId="10" xfId="0" applyNumberFormat="1" applyFont="1" applyFill="1" applyBorder="1" applyAlignment="1">
      <alignment vertical="center"/>
    </xf>
    <xf numFmtId="10" fontId="44" fillId="0" borderId="10" xfId="55" applyNumberFormat="1" applyFont="1" applyFill="1" applyBorder="1" applyAlignment="1">
      <alignment/>
    </xf>
    <xf numFmtId="10" fontId="44" fillId="0" borderId="10" xfId="55" applyNumberFormat="1" applyFont="1" applyFill="1" applyBorder="1" applyAlignment="1">
      <alignment horizontal="right"/>
    </xf>
    <xf numFmtId="10" fontId="44" fillId="0" borderId="45" xfId="55" applyNumberFormat="1" applyFont="1" applyFill="1" applyBorder="1" applyAlignment="1">
      <alignment/>
    </xf>
    <xf numFmtId="10" fontId="44" fillId="0" borderId="46" xfId="0" applyNumberFormat="1" applyFont="1" applyFill="1" applyBorder="1" applyAlignment="1">
      <alignment horizontal="right"/>
    </xf>
    <xf numFmtId="38" fontId="44" fillId="0" borderId="34" xfId="0" applyNumberFormat="1" applyFont="1" applyFill="1" applyBorder="1" applyAlignment="1">
      <alignment/>
    </xf>
    <xf numFmtId="38" fontId="44" fillId="0" borderId="24" xfId="0" applyNumberFormat="1" applyFont="1" applyFill="1" applyBorder="1" applyAlignment="1">
      <alignment/>
    </xf>
    <xf numFmtId="38" fontId="44" fillId="0" borderId="25" xfId="0" applyNumberFormat="1" applyFont="1" applyFill="1" applyBorder="1" applyAlignment="1">
      <alignment/>
    </xf>
    <xf numFmtId="38" fontId="43" fillId="0" borderId="25" xfId="0" applyNumberFormat="1" applyFont="1" applyFill="1" applyBorder="1" applyAlignment="1">
      <alignment/>
    </xf>
    <xf numFmtId="38" fontId="44" fillId="0" borderId="25" xfId="0" applyNumberFormat="1" applyFont="1" applyFill="1" applyBorder="1" applyAlignment="1">
      <alignment vertical="center"/>
    </xf>
    <xf numFmtId="3" fontId="48" fillId="0" borderId="25" xfId="0" applyNumberFormat="1" applyFont="1" applyFill="1" applyBorder="1" applyAlignment="1">
      <alignment wrapText="1"/>
    </xf>
    <xf numFmtId="38" fontId="44" fillId="0" borderId="25" xfId="0" applyNumberFormat="1" applyFont="1" applyFill="1" applyBorder="1" applyAlignment="1">
      <alignment/>
    </xf>
    <xf numFmtId="38" fontId="44" fillId="0" borderId="25" xfId="0" applyNumberFormat="1" applyFont="1" applyFill="1" applyBorder="1" applyAlignment="1">
      <alignment horizontal="right"/>
    </xf>
    <xf numFmtId="38" fontId="43" fillId="0" borderId="39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3" fillId="0" borderId="47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7" fillId="0" borderId="30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43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27" xfId="53" applyFont="1" applyBorder="1" applyAlignment="1">
      <alignment horizontal="center"/>
      <protection/>
    </xf>
    <xf numFmtId="0" fontId="8" fillId="18" borderId="14" xfId="53" applyFont="1" applyFill="1" applyBorder="1" applyAlignment="1">
      <alignment horizontal="center" vertical="justify"/>
      <protection/>
    </xf>
    <xf numFmtId="0" fontId="8" fillId="18" borderId="15" xfId="53" applyFont="1" applyFill="1" applyBorder="1" applyAlignment="1">
      <alignment horizontal="center" vertical="justify"/>
      <protection/>
    </xf>
    <xf numFmtId="0" fontId="8" fillId="18" borderId="16" xfId="53" applyFont="1" applyFill="1" applyBorder="1" applyAlignment="1">
      <alignment horizontal="center" vertical="justify"/>
      <protection/>
    </xf>
    <xf numFmtId="0" fontId="8" fillId="0" borderId="14" xfId="53" applyFont="1" applyFill="1" applyBorder="1" applyAlignment="1">
      <alignment horizontal="center" vertical="justify"/>
      <protection/>
    </xf>
    <xf numFmtId="0" fontId="8" fillId="0" borderId="15" xfId="53" applyFont="1" applyFill="1" applyBorder="1" applyAlignment="1">
      <alignment horizontal="center" vertical="justify"/>
      <protection/>
    </xf>
    <xf numFmtId="0" fontId="8" fillId="0" borderId="16" xfId="53" applyFont="1" applyFill="1" applyBorder="1" applyAlignment="1">
      <alignment horizontal="center" vertical="justify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0" fontId="8" fillId="0" borderId="14" xfId="53" applyNumberFormat="1" applyFont="1" applyFill="1" applyBorder="1" applyAlignment="1">
      <alignment horizontal="center" vertical="justify"/>
      <protection/>
    </xf>
    <xf numFmtId="10" fontId="8" fillId="0" borderId="15" xfId="53" applyNumberFormat="1" applyFont="1" applyFill="1" applyBorder="1" applyAlignment="1">
      <alignment horizontal="center" vertical="justify"/>
      <protection/>
    </xf>
    <xf numFmtId="10" fontId="8" fillId="0" borderId="16" xfId="53" applyNumberFormat="1" applyFont="1" applyFill="1" applyBorder="1" applyAlignment="1">
      <alignment horizontal="center" vertical="justify"/>
      <protection/>
    </xf>
    <xf numFmtId="40" fontId="7" fillId="0" borderId="0" xfId="0" applyNumberFormat="1" applyFont="1" applyFill="1" applyBorder="1" applyAlignment="1">
      <alignment horizontal="center"/>
    </xf>
    <xf numFmtId="40" fontId="7" fillId="0" borderId="2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44" fillId="0" borderId="30" xfId="0" applyNumberFormat="1" applyFont="1" applyFill="1" applyBorder="1" applyAlignment="1">
      <alignment horizontal="center" vertical="center" wrapText="1"/>
    </xf>
    <xf numFmtId="165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165" fontId="44" fillId="0" borderId="14" xfId="0" applyNumberFormat="1" applyFont="1" applyFill="1" applyBorder="1" applyAlignment="1">
      <alignment horizontal="center" vertical="center" wrapText="1"/>
    </xf>
    <xf numFmtId="165" fontId="44" fillId="0" borderId="15" xfId="0" applyNumberFormat="1" applyFont="1" applyFill="1" applyBorder="1" applyAlignment="1">
      <alignment horizontal="center" vertical="center" wrapText="1"/>
    </xf>
    <xf numFmtId="165" fontId="44" fillId="0" borderId="16" xfId="0" applyNumberFormat="1" applyFont="1" applyFill="1" applyBorder="1" applyAlignment="1">
      <alignment horizontal="center" vertical="center" wrapText="1"/>
    </xf>
    <xf numFmtId="1" fontId="44" fillId="0" borderId="50" xfId="0" applyNumberFormat="1" applyFont="1" applyFill="1" applyBorder="1" applyAlignment="1">
      <alignment horizontal="center" vertical="center"/>
    </xf>
    <xf numFmtId="1" fontId="44" fillId="0" borderId="46" xfId="0" applyNumberFormat="1" applyFont="1" applyFill="1" applyBorder="1" applyAlignment="1">
      <alignment horizontal="center" vertical="center"/>
    </xf>
    <xf numFmtId="1" fontId="44" fillId="0" borderId="51" xfId="0" applyNumberFormat="1" applyFont="1" applyFill="1" applyBorder="1" applyAlignment="1">
      <alignment horizontal="center" vertical="center"/>
    </xf>
    <xf numFmtId="165" fontId="44" fillId="0" borderId="14" xfId="0" applyNumberFormat="1" applyFont="1" applyFill="1" applyBorder="1" applyAlignment="1">
      <alignment horizontal="center" vertical="center"/>
    </xf>
    <xf numFmtId="165" fontId="44" fillId="0" borderId="15" xfId="0" applyNumberFormat="1" applyFont="1" applyFill="1" applyBorder="1" applyAlignment="1">
      <alignment horizontal="center" vertical="center"/>
    </xf>
    <xf numFmtId="165" fontId="44" fillId="0" borderId="16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left" vertical="center"/>
    </xf>
    <xf numFmtId="49" fontId="46" fillId="0" borderId="13" xfId="0" applyNumberFormat="1" applyFont="1" applyFill="1" applyBorder="1" applyAlignment="1">
      <alignment horizontal="left" vertical="center"/>
    </xf>
    <xf numFmtId="0" fontId="48" fillId="0" borderId="35" xfId="0" applyFont="1" applyFill="1" applyBorder="1" applyAlignment="1">
      <alignment horizontal="center" wrapText="1"/>
    </xf>
    <xf numFmtId="0" fontId="48" fillId="0" borderId="49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50" xfId="0" applyFont="1" applyFill="1" applyBorder="1" applyAlignment="1">
      <alignment horizontal="center"/>
    </xf>
    <xf numFmtId="0" fontId="48" fillId="0" borderId="46" xfId="0" applyFont="1" applyFill="1" applyBorder="1" applyAlignment="1">
      <alignment horizontal="center"/>
    </xf>
    <xf numFmtId="0" fontId="48" fillId="0" borderId="51" xfId="0" applyFont="1" applyFill="1" applyBorder="1" applyAlignment="1">
      <alignment horizontal="center"/>
    </xf>
    <xf numFmtId="49" fontId="48" fillId="0" borderId="47" xfId="0" applyNumberFormat="1" applyFont="1" applyFill="1" applyBorder="1" applyAlignment="1">
      <alignment horizontal="center" wrapText="1"/>
    </xf>
    <xf numFmtId="49" fontId="48" fillId="0" borderId="48" xfId="0" applyNumberFormat="1" applyFont="1" applyFill="1" applyBorder="1" applyAlignment="1">
      <alignment horizontal="center" wrapText="1"/>
    </xf>
    <xf numFmtId="49" fontId="48" fillId="0" borderId="44" xfId="0" applyNumberFormat="1" applyFont="1" applyFill="1" applyBorder="1" applyAlignment="1">
      <alignment horizontal="center" wrapText="1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1" fontId="45" fillId="0" borderId="16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1704975" y="40481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457200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46863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76225"/>
    <xdr:sp fLocksText="0">
      <xdr:nvSpPr>
        <xdr:cNvPr id="3" name="Text Box 5"/>
        <xdr:cNvSpPr txBox="1">
          <a:spLocks noChangeArrowheads="1"/>
        </xdr:cNvSpPr>
      </xdr:nvSpPr>
      <xdr:spPr>
        <a:xfrm>
          <a:off x="1704975" y="40481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457200"/>
    <xdr:sp fLocksText="0">
      <xdr:nvSpPr>
        <xdr:cNvPr id="4" name="Text Box 6"/>
        <xdr:cNvSpPr txBox="1">
          <a:spLocks noChangeArrowheads="1"/>
        </xdr:cNvSpPr>
      </xdr:nvSpPr>
      <xdr:spPr>
        <a:xfrm>
          <a:off x="1704975" y="46863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76225"/>
    <xdr:sp fLocksText="0">
      <xdr:nvSpPr>
        <xdr:cNvPr id="5" name="Text Box 8"/>
        <xdr:cNvSpPr txBox="1">
          <a:spLocks noChangeArrowheads="1"/>
        </xdr:cNvSpPr>
      </xdr:nvSpPr>
      <xdr:spPr>
        <a:xfrm>
          <a:off x="1704975" y="40481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457200"/>
    <xdr:sp fLocksText="0">
      <xdr:nvSpPr>
        <xdr:cNvPr id="6" name="Text Box 9"/>
        <xdr:cNvSpPr txBox="1">
          <a:spLocks noChangeArrowheads="1"/>
        </xdr:cNvSpPr>
      </xdr:nvSpPr>
      <xdr:spPr>
        <a:xfrm>
          <a:off x="1704975" y="46863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76225"/>
    <xdr:sp fLocksText="0">
      <xdr:nvSpPr>
        <xdr:cNvPr id="7" name="Text Box 11"/>
        <xdr:cNvSpPr txBox="1">
          <a:spLocks noChangeArrowheads="1"/>
        </xdr:cNvSpPr>
      </xdr:nvSpPr>
      <xdr:spPr>
        <a:xfrm>
          <a:off x="1704975" y="40481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457200"/>
    <xdr:sp fLocksText="0">
      <xdr:nvSpPr>
        <xdr:cNvPr id="8" name="Text Box 12"/>
        <xdr:cNvSpPr txBox="1">
          <a:spLocks noChangeArrowheads="1"/>
        </xdr:cNvSpPr>
      </xdr:nvSpPr>
      <xdr:spPr>
        <a:xfrm>
          <a:off x="1704975" y="46863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18" customWidth="1"/>
    <col min="2" max="2" width="8.8515625" style="118" bestFit="1" customWidth="1"/>
    <col min="3" max="3" width="81.140625" style="118" customWidth="1"/>
    <col min="4" max="4" width="17.57421875" style="118" customWidth="1"/>
    <col min="5" max="8" width="16.57421875" style="118" customWidth="1"/>
    <col min="9" max="9" width="17.57421875" style="118" customWidth="1"/>
    <col min="10" max="10" width="9.8515625" style="118" customWidth="1"/>
    <col min="11" max="11" width="14.421875" style="118" customWidth="1"/>
    <col min="12" max="12" width="81.140625" style="118" customWidth="1"/>
    <col min="13" max="13" width="7.421875" style="118" bestFit="1" customWidth="1"/>
    <col min="14" max="14" width="81.140625" style="118" customWidth="1"/>
    <col min="15" max="15" width="10.8515625" style="118" bestFit="1" customWidth="1"/>
    <col min="16" max="16" width="14.8515625" style="118" bestFit="1" customWidth="1"/>
    <col min="17" max="17" width="9.8515625" style="118" bestFit="1" customWidth="1"/>
    <col min="18" max="18" width="13.140625" style="118" bestFit="1" customWidth="1"/>
    <col min="19" max="19" width="44.7109375" style="118" bestFit="1" customWidth="1"/>
    <col min="20" max="20" width="7.421875" style="118" bestFit="1" customWidth="1"/>
    <col min="21" max="21" width="44.7109375" style="118" bestFit="1" customWidth="1"/>
    <col min="22" max="22" width="10.8515625" style="118" bestFit="1" customWidth="1"/>
    <col min="23" max="16384" width="11.421875" style="118" customWidth="1"/>
  </cols>
  <sheetData>
    <row r="1" spans="1:8" s="129" customFormat="1" ht="12">
      <c r="A1" s="128" t="s">
        <v>175</v>
      </c>
      <c r="B1" s="128"/>
      <c r="C1" s="128"/>
      <c r="D1" s="128"/>
      <c r="E1" s="128"/>
      <c r="F1" s="128"/>
      <c r="G1" s="128"/>
      <c r="H1" s="128"/>
    </row>
    <row r="2" spans="1:8" s="129" customFormat="1" ht="12">
      <c r="A2" s="128" t="s">
        <v>176</v>
      </c>
      <c r="B2" s="128"/>
      <c r="C2" s="128"/>
      <c r="D2" s="128"/>
      <c r="E2" s="128"/>
      <c r="F2" s="128"/>
      <c r="G2" s="128"/>
      <c r="H2" s="128"/>
    </row>
    <row r="3" spans="1:8" s="129" customFormat="1" ht="12">
      <c r="A3" s="128" t="s">
        <v>177</v>
      </c>
      <c r="B3" s="128"/>
      <c r="C3" s="128"/>
      <c r="D3" s="128"/>
      <c r="E3" s="128"/>
      <c r="F3" s="128"/>
      <c r="G3" s="128"/>
      <c r="H3" s="128"/>
    </row>
    <row r="4" spans="1:8" s="129" customFormat="1" ht="12">
      <c r="A4" s="128" t="s">
        <v>326</v>
      </c>
      <c r="B4" s="128"/>
      <c r="C4" s="128"/>
      <c r="D4" s="128"/>
      <c r="E4" s="128"/>
      <c r="F4" s="128"/>
      <c r="G4" s="128"/>
      <c r="H4" s="128"/>
    </row>
    <row r="5" spans="1:8" s="129" customFormat="1" ht="12">
      <c r="A5" s="128"/>
      <c r="B5" s="128"/>
      <c r="C5" s="128"/>
      <c r="D5" s="128"/>
      <c r="E5" s="128"/>
      <c r="F5" s="128"/>
      <c r="G5" s="128"/>
      <c r="H5" s="128"/>
    </row>
    <row r="6" spans="1:7" s="129" customFormat="1" ht="12">
      <c r="A6" s="129" t="s">
        <v>58</v>
      </c>
      <c r="G6" s="129" t="s">
        <v>327</v>
      </c>
    </row>
    <row r="7" spans="1:7" s="129" customFormat="1" ht="12">
      <c r="A7" s="129" t="s">
        <v>178</v>
      </c>
      <c r="G7" s="129" t="s">
        <v>356</v>
      </c>
    </row>
    <row r="8" spans="1:7" s="129" customFormat="1" ht="12">
      <c r="A8" s="129" t="s">
        <v>328</v>
      </c>
      <c r="G8" s="129" t="s">
        <v>329</v>
      </c>
    </row>
    <row r="9" ht="13.5" thickBot="1"/>
    <row r="10" spans="1:8" ht="12.75" customHeight="1">
      <c r="A10" s="130" t="s">
        <v>179</v>
      </c>
      <c r="B10" s="131"/>
      <c r="C10" s="132" t="s">
        <v>330</v>
      </c>
      <c r="D10" s="132" t="s">
        <v>331</v>
      </c>
      <c r="E10" s="132" t="s">
        <v>3</v>
      </c>
      <c r="F10" s="132" t="s">
        <v>3</v>
      </c>
      <c r="G10" s="132" t="s">
        <v>4</v>
      </c>
      <c r="H10" s="133" t="s">
        <v>5</v>
      </c>
    </row>
    <row r="11" spans="1:8" ht="12.75">
      <c r="A11" s="134" t="s">
        <v>180</v>
      </c>
      <c r="B11" s="135"/>
      <c r="C11" s="135"/>
      <c r="D11" s="136">
        <v>2004</v>
      </c>
      <c r="E11" s="136" t="s">
        <v>17</v>
      </c>
      <c r="F11" s="136" t="s">
        <v>181</v>
      </c>
      <c r="G11" s="136" t="s">
        <v>17</v>
      </c>
      <c r="H11" s="137" t="s">
        <v>18</v>
      </c>
    </row>
    <row r="12" spans="1:8" ht="12.75" customHeight="1">
      <c r="A12" s="138"/>
      <c r="B12" s="139"/>
      <c r="C12" s="140"/>
      <c r="D12" s="140"/>
      <c r="E12" s="140"/>
      <c r="F12" s="140"/>
      <c r="G12" s="140"/>
      <c r="H12" s="141"/>
    </row>
    <row r="13" spans="1:8" ht="12.75">
      <c r="A13" s="142"/>
      <c r="B13" s="143"/>
      <c r="C13" s="143" t="s">
        <v>332</v>
      </c>
      <c r="D13" s="144" t="e">
        <f>D14+D24+D28</f>
        <v>#VALUE!</v>
      </c>
      <c r="E13" s="144" t="e">
        <f>E14+E24+E28</f>
        <v>#VALUE!</v>
      </c>
      <c r="F13" s="144" t="e">
        <f>F14+F24+F28</f>
        <v>#VALUE!</v>
      </c>
      <c r="G13" s="144" t="e">
        <f>G14+G24+G28</f>
        <v>#VALUE!</v>
      </c>
      <c r="H13" s="153" t="e">
        <f>H14+H24+H28</f>
        <v>#VALUE!</v>
      </c>
    </row>
    <row r="14" spans="1:15" ht="12.75">
      <c r="A14" s="117" t="s">
        <v>166</v>
      </c>
      <c r="B14" s="117" t="s">
        <v>168</v>
      </c>
      <c r="C14" s="117" t="s">
        <v>167</v>
      </c>
      <c r="D14" s="117" t="s">
        <v>255</v>
      </c>
      <c r="E14" s="117" t="s">
        <v>182</v>
      </c>
      <c r="F14" s="117" t="s">
        <v>183</v>
      </c>
      <c r="G14" s="117" t="s">
        <v>184</v>
      </c>
      <c r="H14" s="117" t="s">
        <v>185</v>
      </c>
      <c r="I14" s="117" t="s">
        <v>256</v>
      </c>
      <c r="J14" s="117" t="s">
        <v>169</v>
      </c>
      <c r="K14" s="117" t="s">
        <v>170</v>
      </c>
      <c r="L14" s="117" t="s">
        <v>171</v>
      </c>
      <c r="M14" s="117" t="s">
        <v>172</v>
      </c>
      <c r="N14" s="117" t="s">
        <v>173</v>
      </c>
      <c r="O14" s="117" t="s">
        <v>174</v>
      </c>
    </row>
    <row r="15" spans="1:15" ht="12.75">
      <c r="A15" s="118" t="s">
        <v>186</v>
      </c>
      <c r="B15" s="118" t="s">
        <v>257</v>
      </c>
      <c r="C15" s="118" t="s">
        <v>258</v>
      </c>
      <c r="D15" s="118">
        <v>6289444338.34</v>
      </c>
      <c r="E15" s="118">
        <v>2160646831</v>
      </c>
      <c r="F15" s="118">
        <v>2986665290</v>
      </c>
      <c r="G15" s="118">
        <v>1370904237</v>
      </c>
      <c r="H15" s="118">
        <v>2179306098</v>
      </c>
      <c r="I15" s="118">
        <v>3302779048.34</v>
      </c>
      <c r="J15" s="118" t="s">
        <v>347</v>
      </c>
      <c r="K15" s="118" t="s">
        <v>186</v>
      </c>
      <c r="L15" s="118" t="s">
        <v>258</v>
      </c>
      <c r="M15" s="118" t="s">
        <v>186</v>
      </c>
      <c r="N15" s="118" t="s">
        <v>258</v>
      </c>
      <c r="O15" s="118">
        <v>1</v>
      </c>
    </row>
    <row r="16" spans="1:15" ht="12.75">
      <c r="A16" s="118" t="s">
        <v>259</v>
      </c>
      <c r="B16" s="118" t="s">
        <v>257</v>
      </c>
      <c r="C16" s="118" t="s">
        <v>21</v>
      </c>
      <c r="D16" s="118">
        <v>124266130.42</v>
      </c>
      <c r="E16" s="118">
        <v>9075200</v>
      </c>
      <c r="F16" s="118">
        <v>49001200</v>
      </c>
      <c r="G16" s="118">
        <v>9075200</v>
      </c>
      <c r="H16" s="118">
        <v>49001200</v>
      </c>
      <c r="I16" s="118">
        <v>75264930.42</v>
      </c>
      <c r="J16" s="118" t="s">
        <v>347</v>
      </c>
      <c r="K16" s="118" t="s">
        <v>259</v>
      </c>
      <c r="L16" s="118" t="s">
        <v>21</v>
      </c>
      <c r="M16" s="118" t="s">
        <v>186</v>
      </c>
      <c r="N16" s="118" t="s">
        <v>21</v>
      </c>
      <c r="O16" s="118">
        <v>2</v>
      </c>
    </row>
    <row r="17" spans="1:15" ht="12.75">
      <c r="A17" s="118" t="s">
        <v>260</v>
      </c>
      <c r="B17" s="118" t="s">
        <v>257</v>
      </c>
      <c r="C17" s="118" t="s">
        <v>28</v>
      </c>
      <c r="D17" s="118">
        <v>124266130.42</v>
      </c>
      <c r="E17" s="118">
        <v>9075200</v>
      </c>
      <c r="F17" s="118">
        <v>49001200</v>
      </c>
      <c r="G17" s="118">
        <v>9075200</v>
      </c>
      <c r="H17" s="118">
        <v>49001200</v>
      </c>
      <c r="I17" s="118">
        <v>75264930.42</v>
      </c>
      <c r="J17" s="118" t="s">
        <v>347</v>
      </c>
      <c r="K17" s="118" t="s">
        <v>260</v>
      </c>
      <c r="L17" s="118" t="s">
        <v>28</v>
      </c>
      <c r="M17" s="118" t="s">
        <v>186</v>
      </c>
      <c r="N17" s="118" t="s">
        <v>28</v>
      </c>
      <c r="O17" s="118">
        <v>3</v>
      </c>
    </row>
    <row r="18" spans="1:15" ht="12.75">
      <c r="A18" s="118" t="s">
        <v>261</v>
      </c>
      <c r="B18" s="118" t="s">
        <v>257</v>
      </c>
      <c r="C18" s="118" t="s">
        <v>188</v>
      </c>
      <c r="D18" s="118">
        <v>116993848.5</v>
      </c>
      <c r="E18" s="118">
        <v>9048000</v>
      </c>
      <c r="F18" s="118">
        <v>42262000</v>
      </c>
      <c r="G18" s="118">
        <v>9048000</v>
      </c>
      <c r="H18" s="118">
        <v>42262000</v>
      </c>
      <c r="I18" s="118">
        <v>74731848.5</v>
      </c>
      <c r="J18" s="118" t="s">
        <v>347</v>
      </c>
      <c r="K18" s="118" t="s">
        <v>261</v>
      </c>
      <c r="L18" s="118" t="s">
        <v>188</v>
      </c>
      <c r="M18" s="118" t="s">
        <v>186</v>
      </c>
      <c r="N18" s="118" t="s">
        <v>188</v>
      </c>
      <c r="O18" s="118">
        <v>4</v>
      </c>
    </row>
    <row r="19" spans="1:15" ht="12.75">
      <c r="A19" s="118" t="s">
        <v>262</v>
      </c>
      <c r="B19" s="118" t="s">
        <v>257</v>
      </c>
      <c r="C19" s="118" t="s">
        <v>190</v>
      </c>
      <c r="D19" s="118">
        <v>7272281.92</v>
      </c>
      <c r="E19" s="118">
        <v>27200</v>
      </c>
      <c r="F19" s="118">
        <v>6739200</v>
      </c>
      <c r="G19" s="118">
        <v>27200</v>
      </c>
      <c r="H19" s="118">
        <v>6739200</v>
      </c>
      <c r="I19" s="118">
        <v>533081.92</v>
      </c>
      <c r="J19" s="118" t="s">
        <v>347</v>
      </c>
      <c r="K19" s="118" t="s">
        <v>262</v>
      </c>
      <c r="L19" s="118" t="s">
        <v>190</v>
      </c>
      <c r="M19" s="118" t="s">
        <v>186</v>
      </c>
      <c r="N19" s="118" t="s">
        <v>190</v>
      </c>
      <c r="O19" s="118">
        <v>4</v>
      </c>
    </row>
    <row r="20" spans="1:15" ht="12.75">
      <c r="A20" s="118" t="s">
        <v>263</v>
      </c>
      <c r="B20" s="118" t="s">
        <v>257</v>
      </c>
      <c r="C20" s="118" t="s">
        <v>32</v>
      </c>
      <c r="D20" s="118">
        <v>943699133.75</v>
      </c>
      <c r="E20" s="118">
        <v>192136427</v>
      </c>
      <c r="F20" s="118">
        <v>488771480</v>
      </c>
      <c r="G20" s="118">
        <v>190134910</v>
      </c>
      <c r="H20" s="118">
        <v>469153365</v>
      </c>
      <c r="I20" s="118">
        <v>454927653.75</v>
      </c>
      <c r="J20" s="118" t="s">
        <v>347</v>
      </c>
      <c r="K20" s="118" t="s">
        <v>263</v>
      </c>
      <c r="L20" s="118" t="s">
        <v>32</v>
      </c>
      <c r="M20" s="118" t="s">
        <v>186</v>
      </c>
      <c r="N20" s="118" t="s">
        <v>32</v>
      </c>
      <c r="O20" s="118">
        <v>2</v>
      </c>
    </row>
    <row r="21" spans="1:15" ht="12.75">
      <c r="A21" s="118" t="s">
        <v>264</v>
      </c>
      <c r="B21" s="118" t="s">
        <v>257</v>
      </c>
      <c r="C21" s="118" t="s">
        <v>192</v>
      </c>
      <c r="D21" s="118">
        <v>943699133.75</v>
      </c>
      <c r="E21" s="118">
        <v>192136427</v>
      </c>
      <c r="F21" s="118">
        <v>488771480</v>
      </c>
      <c r="G21" s="118">
        <v>190134910</v>
      </c>
      <c r="H21" s="118">
        <v>469153365</v>
      </c>
      <c r="I21" s="118">
        <v>454927653.75</v>
      </c>
      <c r="J21" s="118" t="s">
        <v>347</v>
      </c>
      <c r="K21" s="118" t="s">
        <v>264</v>
      </c>
      <c r="L21" s="118" t="s">
        <v>192</v>
      </c>
      <c r="M21" s="118" t="s">
        <v>186</v>
      </c>
      <c r="N21" s="118" t="s">
        <v>192</v>
      </c>
      <c r="O21" s="118">
        <v>3</v>
      </c>
    </row>
    <row r="22" spans="1:15" ht="12.75">
      <c r="A22" s="118" t="s">
        <v>357</v>
      </c>
      <c r="B22" s="118" t="s">
        <v>257</v>
      </c>
      <c r="C22" s="118" t="s">
        <v>194</v>
      </c>
      <c r="D22" s="118">
        <v>61155.62</v>
      </c>
      <c r="E22" s="118">
        <v>0</v>
      </c>
      <c r="F22" s="118">
        <v>0</v>
      </c>
      <c r="G22" s="118">
        <v>0</v>
      </c>
      <c r="H22" s="118">
        <v>0</v>
      </c>
      <c r="I22" s="118">
        <v>61155.62</v>
      </c>
      <c r="J22" s="118" t="s">
        <v>347</v>
      </c>
      <c r="K22" s="118" t="s">
        <v>357</v>
      </c>
      <c r="L22" s="118" t="s">
        <v>194</v>
      </c>
      <c r="M22" s="118" t="s">
        <v>186</v>
      </c>
      <c r="N22" s="118" t="s">
        <v>194</v>
      </c>
      <c r="O22" s="118">
        <v>4</v>
      </c>
    </row>
    <row r="23" spans="1:15" ht="12.75">
      <c r="A23" s="118" t="s">
        <v>358</v>
      </c>
      <c r="B23" s="118" t="s">
        <v>257</v>
      </c>
      <c r="C23" s="118" t="s">
        <v>196</v>
      </c>
      <c r="D23" s="118">
        <v>61155.62</v>
      </c>
      <c r="E23" s="118">
        <v>0</v>
      </c>
      <c r="F23" s="118">
        <v>0</v>
      </c>
      <c r="G23" s="118">
        <v>0</v>
      </c>
      <c r="H23" s="118">
        <v>0</v>
      </c>
      <c r="I23" s="118">
        <v>61155.62</v>
      </c>
      <c r="J23" s="118" t="s">
        <v>347</v>
      </c>
      <c r="K23" s="118" t="s">
        <v>358</v>
      </c>
      <c r="L23" s="118" t="s">
        <v>196</v>
      </c>
      <c r="M23" s="118" t="s">
        <v>186</v>
      </c>
      <c r="N23" s="118" t="s">
        <v>196</v>
      </c>
      <c r="O23" s="118">
        <v>5</v>
      </c>
    </row>
    <row r="24" spans="1:15" ht="12.75">
      <c r="A24" s="118" t="s">
        <v>265</v>
      </c>
      <c r="B24" s="118" t="s">
        <v>257</v>
      </c>
      <c r="C24" s="118" t="s">
        <v>198</v>
      </c>
      <c r="D24" s="118">
        <v>144271615.13</v>
      </c>
      <c r="E24" s="118">
        <v>19588705</v>
      </c>
      <c r="F24" s="118">
        <v>38164738</v>
      </c>
      <c r="G24" s="118">
        <v>11656975</v>
      </c>
      <c r="H24" s="118">
        <v>28352309</v>
      </c>
      <c r="I24" s="118">
        <v>106106877.13</v>
      </c>
      <c r="J24" s="118" t="s">
        <v>347</v>
      </c>
      <c r="K24" s="118" t="s">
        <v>265</v>
      </c>
      <c r="L24" s="118" t="s">
        <v>198</v>
      </c>
      <c r="M24" s="118" t="s">
        <v>186</v>
      </c>
      <c r="N24" s="118" t="s">
        <v>198</v>
      </c>
      <c r="O24" s="118">
        <v>4</v>
      </c>
    </row>
    <row r="25" spans="1:15" ht="12.75">
      <c r="A25" s="118" t="s">
        <v>266</v>
      </c>
      <c r="B25" s="118" t="s">
        <v>257</v>
      </c>
      <c r="C25" s="118" t="s">
        <v>200</v>
      </c>
      <c r="D25" s="118">
        <v>42292628.53</v>
      </c>
      <c r="E25" s="118">
        <v>3138325</v>
      </c>
      <c r="F25" s="118">
        <v>4449001</v>
      </c>
      <c r="G25" s="118">
        <v>3138325</v>
      </c>
      <c r="H25" s="118">
        <v>4449001</v>
      </c>
      <c r="I25" s="118">
        <v>37843627.53</v>
      </c>
      <c r="J25" s="118" t="s">
        <v>347</v>
      </c>
      <c r="K25" s="118" t="s">
        <v>266</v>
      </c>
      <c r="L25" s="118" t="s">
        <v>200</v>
      </c>
      <c r="M25" s="118" t="s">
        <v>186</v>
      </c>
      <c r="N25" s="118" t="s">
        <v>200</v>
      </c>
      <c r="O25" s="118">
        <v>5</v>
      </c>
    </row>
    <row r="26" spans="1:15" ht="12.75">
      <c r="A26" s="118" t="s">
        <v>267</v>
      </c>
      <c r="B26" s="118" t="s">
        <v>257</v>
      </c>
      <c r="C26" s="118" t="s">
        <v>201</v>
      </c>
      <c r="D26" s="118">
        <v>68206203.68</v>
      </c>
      <c r="E26" s="118">
        <v>2636376</v>
      </c>
      <c r="F26" s="118">
        <v>11772157</v>
      </c>
      <c r="G26" s="118">
        <v>1880699</v>
      </c>
      <c r="H26" s="118">
        <v>9135781</v>
      </c>
      <c r="I26" s="118">
        <v>56434046.68</v>
      </c>
      <c r="J26" s="118" t="s">
        <v>347</v>
      </c>
      <c r="K26" s="118" t="s">
        <v>267</v>
      </c>
      <c r="L26" s="118" t="s">
        <v>201</v>
      </c>
      <c r="M26" s="118" t="s">
        <v>186</v>
      </c>
      <c r="N26" s="118" t="s">
        <v>201</v>
      </c>
      <c r="O26" s="118">
        <v>5</v>
      </c>
    </row>
    <row r="27" spans="1:15" ht="12.75">
      <c r="A27" s="118" t="s">
        <v>268</v>
      </c>
      <c r="B27" s="118" t="s">
        <v>257</v>
      </c>
      <c r="C27" s="118" t="s">
        <v>203</v>
      </c>
      <c r="D27" s="118">
        <v>24615155.35</v>
      </c>
      <c r="E27" s="118">
        <v>6793282</v>
      </c>
      <c r="F27" s="118">
        <v>14922858</v>
      </c>
      <c r="G27" s="118">
        <v>3244592</v>
      </c>
      <c r="H27" s="118">
        <v>11374168</v>
      </c>
      <c r="I27" s="118">
        <v>9692297.35</v>
      </c>
      <c r="J27" s="118" t="s">
        <v>347</v>
      </c>
      <c r="K27" s="118" t="s">
        <v>268</v>
      </c>
      <c r="L27" s="118" t="s">
        <v>203</v>
      </c>
      <c r="M27" s="118" t="s">
        <v>186</v>
      </c>
      <c r="N27" s="118" t="s">
        <v>203</v>
      </c>
      <c r="O27" s="118">
        <v>5</v>
      </c>
    </row>
    <row r="28" spans="1:15" ht="12.75">
      <c r="A28" s="118" t="s">
        <v>269</v>
      </c>
      <c r="B28" s="118" t="s">
        <v>257</v>
      </c>
      <c r="C28" s="118" t="s">
        <v>204</v>
      </c>
      <c r="D28" s="118">
        <v>9157627.57</v>
      </c>
      <c r="E28" s="118">
        <v>7020722</v>
      </c>
      <c r="F28" s="118">
        <v>7020722</v>
      </c>
      <c r="G28" s="118">
        <v>3393359</v>
      </c>
      <c r="H28" s="118">
        <v>3393359</v>
      </c>
      <c r="I28" s="118">
        <v>2136905.57</v>
      </c>
      <c r="J28" s="118" t="s">
        <v>347</v>
      </c>
      <c r="K28" s="118" t="s">
        <v>269</v>
      </c>
      <c r="L28" s="118" t="s">
        <v>204</v>
      </c>
      <c r="M28" s="118" t="s">
        <v>186</v>
      </c>
      <c r="N28" s="118" t="s">
        <v>204</v>
      </c>
      <c r="O28" s="118">
        <v>5</v>
      </c>
    </row>
    <row r="29" spans="1:15" ht="12.75">
      <c r="A29" s="118" t="s">
        <v>270</v>
      </c>
      <c r="B29" s="118" t="s">
        <v>257</v>
      </c>
      <c r="C29" s="118" t="s">
        <v>205</v>
      </c>
      <c r="D29" s="118">
        <v>137992937.96</v>
      </c>
      <c r="E29" s="118">
        <v>32967397</v>
      </c>
      <c r="F29" s="118">
        <v>107399543</v>
      </c>
      <c r="G29" s="118">
        <v>31315597</v>
      </c>
      <c r="H29" s="118">
        <v>105747743</v>
      </c>
      <c r="I29" s="118">
        <v>30593394.96</v>
      </c>
      <c r="J29" s="118" t="s">
        <v>347</v>
      </c>
      <c r="K29" s="118" t="s">
        <v>270</v>
      </c>
      <c r="L29" s="118" t="s">
        <v>205</v>
      </c>
      <c r="M29" s="118" t="s">
        <v>186</v>
      </c>
      <c r="N29" s="118" t="s">
        <v>205</v>
      </c>
      <c r="O29" s="118">
        <v>4</v>
      </c>
    </row>
    <row r="30" spans="1:15" ht="12.75">
      <c r="A30" s="118" t="s">
        <v>359</v>
      </c>
      <c r="B30" s="118" t="s">
        <v>257</v>
      </c>
      <c r="C30" s="118" t="s">
        <v>207</v>
      </c>
      <c r="D30" s="118">
        <v>28939346.2</v>
      </c>
      <c r="E30" s="118">
        <v>0</v>
      </c>
      <c r="F30" s="118">
        <v>28824050</v>
      </c>
      <c r="G30" s="118">
        <v>0</v>
      </c>
      <c r="H30" s="118">
        <v>28824050</v>
      </c>
      <c r="I30" s="118">
        <v>115296.2</v>
      </c>
      <c r="J30" s="118" t="s">
        <v>347</v>
      </c>
      <c r="K30" s="118" t="s">
        <v>359</v>
      </c>
      <c r="L30" s="118" t="s">
        <v>207</v>
      </c>
      <c r="M30" s="118" t="s">
        <v>186</v>
      </c>
      <c r="N30" s="118" t="s">
        <v>207</v>
      </c>
      <c r="O30" s="118">
        <v>5</v>
      </c>
    </row>
    <row r="31" spans="1:15" ht="12.75">
      <c r="A31" s="118" t="s">
        <v>271</v>
      </c>
      <c r="B31" s="118" t="s">
        <v>257</v>
      </c>
      <c r="C31" s="118" t="s">
        <v>208</v>
      </c>
      <c r="D31" s="118">
        <v>13825080</v>
      </c>
      <c r="E31" s="118">
        <v>3060000</v>
      </c>
      <c r="F31" s="118">
        <v>4590000</v>
      </c>
      <c r="G31" s="118">
        <v>1530000</v>
      </c>
      <c r="H31" s="118">
        <v>3060000</v>
      </c>
      <c r="I31" s="118">
        <v>9235080</v>
      </c>
      <c r="J31" s="118" t="s">
        <v>347</v>
      </c>
      <c r="K31" s="118" t="s">
        <v>271</v>
      </c>
      <c r="L31" s="118" t="s">
        <v>208</v>
      </c>
      <c r="M31" s="118" t="s">
        <v>186</v>
      </c>
      <c r="N31" s="118" t="s">
        <v>208</v>
      </c>
      <c r="O31" s="118">
        <v>5</v>
      </c>
    </row>
    <row r="32" spans="1:15" ht="12.75">
      <c r="A32" s="118" t="s">
        <v>272</v>
      </c>
      <c r="B32" s="118" t="s">
        <v>257</v>
      </c>
      <c r="C32" s="118" t="s">
        <v>209</v>
      </c>
      <c r="D32" s="118">
        <v>23069601.23</v>
      </c>
      <c r="E32" s="118">
        <v>1467666</v>
      </c>
      <c r="F32" s="118">
        <v>2114688</v>
      </c>
      <c r="G32" s="118">
        <v>1345866</v>
      </c>
      <c r="H32" s="118">
        <v>1992888</v>
      </c>
      <c r="I32" s="118">
        <v>20954913.23</v>
      </c>
      <c r="J32" s="118" t="s">
        <v>347</v>
      </c>
      <c r="K32" s="118" t="s">
        <v>272</v>
      </c>
      <c r="L32" s="118" t="s">
        <v>209</v>
      </c>
      <c r="M32" s="118" t="s">
        <v>186</v>
      </c>
      <c r="N32" s="118" t="s">
        <v>209</v>
      </c>
      <c r="O32" s="118">
        <v>5</v>
      </c>
    </row>
    <row r="33" spans="1:15" ht="12.75">
      <c r="A33" s="118" t="s">
        <v>273</v>
      </c>
      <c r="B33" s="118" t="s">
        <v>257</v>
      </c>
      <c r="C33" s="118" t="s">
        <v>211</v>
      </c>
      <c r="D33" s="118">
        <v>4166853.01</v>
      </c>
      <c r="E33" s="118">
        <v>119947.75</v>
      </c>
      <c r="F33" s="118">
        <v>4150225</v>
      </c>
      <c r="G33" s="118">
        <v>119947.75</v>
      </c>
      <c r="H33" s="118">
        <v>4150225</v>
      </c>
      <c r="I33" s="118">
        <v>16628.01</v>
      </c>
      <c r="J33" s="118" t="s">
        <v>347</v>
      </c>
      <c r="K33" s="118" t="s">
        <v>273</v>
      </c>
      <c r="L33" s="118" t="s">
        <v>211</v>
      </c>
      <c r="M33" s="118" t="s">
        <v>186</v>
      </c>
      <c r="N33" s="118" t="s">
        <v>211</v>
      </c>
      <c r="O33" s="118">
        <v>5</v>
      </c>
    </row>
    <row r="34" spans="1:15" ht="12.75">
      <c r="A34" s="118" t="s">
        <v>274</v>
      </c>
      <c r="B34" s="118" t="s">
        <v>257</v>
      </c>
      <c r="C34" s="118" t="s">
        <v>212</v>
      </c>
      <c r="D34" s="118">
        <v>2289678.22</v>
      </c>
      <c r="E34" s="118">
        <v>937130.25</v>
      </c>
      <c r="F34" s="118">
        <v>2280556</v>
      </c>
      <c r="G34" s="118">
        <v>937130.25</v>
      </c>
      <c r="H34" s="118">
        <v>2280556</v>
      </c>
      <c r="I34" s="118">
        <v>9122.22</v>
      </c>
      <c r="J34" s="118" t="s">
        <v>347</v>
      </c>
      <c r="K34" s="118" t="s">
        <v>274</v>
      </c>
      <c r="L34" s="118" t="s">
        <v>212</v>
      </c>
      <c r="M34" s="118" t="s">
        <v>186</v>
      </c>
      <c r="N34" s="118" t="s">
        <v>212</v>
      </c>
      <c r="O34" s="118">
        <v>5</v>
      </c>
    </row>
    <row r="35" spans="1:15" ht="12.75">
      <c r="A35" s="118" t="s">
        <v>275</v>
      </c>
      <c r="B35" s="118" t="s">
        <v>257</v>
      </c>
      <c r="C35" s="118" t="s">
        <v>213</v>
      </c>
      <c r="D35" s="118">
        <v>65701784.1</v>
      </c>
      <c r="E35" s="118">
        <v>27382653</v>
      </c>
      <c r="F35" s="118">
        <v>65440024</v>
      </c>
      <c r="G35" s="118">
        <v>27382653</v>
      </c>
      <c r="H35" s="118">
        <v>65440024</v>
      </c>
      <c r="I35" s="118">
        <v>261760.1</v>
      </c>
      <c r="J35" s="118" t="s">
        <v>347</v>
      </c>
      <c r="K35" s="118" t="s">
        <v>275</v>
      </c>
      <c r="L35" s="118" t="s">
        <v>213</v>
      </c>
      <c r="M35" s="118" t="s">
        <v>186</v>
      </c>
      <c r="N35" s="118" t="s">
        <v>213</v>
      </c>
      <c r="O35" s="118">
        <v>5</v>
      </c>
    </row>
    <row r="36" spans="1:15" ht="12.75">
      <c r="A36" s="118" t="s">
        <v>360</v>
      </c>
      <c r="B36" s="118" t="s">
        <v>257</v>
      </c>
      <c r="C36" s="118" t="s">
        <v>214</v>
      </c>
      <c r="D36" s="118">
        <v>595.2</v>
      </c>
      <c r="E36" s="118">
        <v>0</v>
      </c>
      <c r="F36" s="118">
        <v>0</v>
      </c>
      <c r="G36" s="118">
        <v>0</v>
      </c>
      <c r="H36" s="118">
        <v>0</v>
      </c>
      <c r="I36" s="118">
        <v>595.2</v>
      </c>
      <c r="J36" s="118" t="s">
        <v>347</v>
      </c>
      <c r="K36" s="118" t="s">
        <v>360</v>
      </c>
      <c r="L36" s="118" t="s">
        <v>214</v>
      </c>
      <c r="M36" s="118" t="s">
        <v>186</v>
      </c>
      <c r="N36" s="118" t="s">
        <v>214</v>
      </c>
      <c r="O36" s="118">
        <v>5</v>
      </c>
    </row>
    <row r="37" spans="1:15" ht="12.75">
      <c r="A37" s="118" t="s">
        <v>276</v>
      </c>
      <c r="B37" s="118" t="s">
        <v>257</v>
      </c>
      <c r="C37" s="118" t="s">
        <v>216</v>
      </c>
      <c r="D37" s="118">
        <v>79417199.18</v>
      </c>
      <c r="E37" s="118">
        <v>3980300</v>
      </c>
      <c r="F37" s="118">
        <v>8626200</v>
      </c>
      <c r="G37" s="118">
        <v>4645900</v>
      </c>
      <c r="H37" s="118">
        <v>4645900</v>
      </c>
      <c r="I37" s="118">
        <v>70790999.18</v>
      </c>
      <c r="J37" s="118" t="s">
        <v>347</v>
      </c>
      <c r="K37" s="118" t="s">
        <v>276</v>
      </c>
      <c r="L37" s="118" t="s">
        <v>216</v>
      </c>
      <c r="M37" s="118" t="s">
        <v>186</v>
      </c>
      <c r="N37" s="118" t="s">
        <v>216</v>
      </c>
      <c r="O37" s="118">
        <v>4</v>
      </c>
    </row>
    <row r="38" spans="1:15" ht="12.75">
      <c r="A38" s="118" t="s">
        <v>277</v>
      </c>
      <c r="B38" s="118" t="s">
        <v>257</v>
      </c>
      <c r="C38" s="118" t="s">
        <v>217</v>
      </c>
      <c r="D38" s="118">
        <v>44833370</v>
      </c>
      <c r="E38" s="118">
        <v>3980300</v>
      </c>
      <c r="F38" s="118">
        <v>8626200</v>
      </c>
      <c r="G38" s="118">
        <v>4645900</v>
      </c>
      <c r="H38" s="118">
        <v>4645900</v>
      </c>
      <c r="I38" s="118">
        <v>36207170</v>
      </c>
      <c r="J38" s="118" t="s">
        <v>347</v>
      </c>
      <c r="K38" s="118" t="s">
        <v>277</v>
      </c>
      <c r="L38" s="118" t="s">
        <v>217</v>
      </c>
      <c r="M38" s="118" t="s">
        <v>186</v>
      </c>
      <c r="N38" s="118" t="s">
        <v>217</v>
      </c>
      <c r="O38" s="118">
        <v>5</v>
      </c>
    </row>
    <row r="39" spans="1:15" ht="12.75">
      <c r="A39" s="118" t="s">
        <v>278</v>
      </c>
      <c r="B39" s="118" t="s">
        <v>257</v>
      </c>
      <c r="C39" s="118" t="s">
        <v>218</v>
      </c>
      <c r="D39" s="118">
        <v>34583829.18</v>
      </c>
      <c r="E39" s="118">
        <v>0</v>
      </c>
      <c r="F39" s="118">
        <v>0</v>
      </c>
      <c r="G39" s="118">
        <v>0</v>
      </c>
      <c r="H39" s="118">
        <v>0</v>
      </c>
      <c r="I39" s="118">
        <v>34583829.18</v>
      </c>
      <c r="J39" s="118" t="s">
        <v>347</v>
      </c>
      <c r="K39" s="118" t="s">
        <v>278</v>
      </c>
      <c r="L39" s="118" t="s">
        <v>218</v>
      </c>
      <c r="M39" s="118" t="s">
        <v>186</v>
      </c>
      <c r="N39" s="118" t="s">
        <v>218</v>
      </c>
      <c r="O39" s="118">
        <v>5</v>
      </c>
    </row>
    <row r="40" spans="1:15" ht="12.75">
      <c r="A40" s="118" t="s">
        <v>279</v>
      </c>
      <c r="B40" s="118" t="s">
        <v>257</v>
      </c>
      <c r="C40" s="118" t="s">
        <v>219</v>
      </c>
      <c r="D40" s="118">
        <v>21577152.92</v>
      </c>
      <c r="E40" s="118">
        <v>2584240</v>
      </c>
      <c r="F40" s="118">
        <v>7483514</v>
      </c>
      <c r="G40" s="118">
        <v>480000</v>
      </c>
      <c r="H40" s="118">
        <v>4899274</v>
      </c>
      <c r="I40" s="118">
        <v>14093638.92</v>
      </c>
      <c r="J40" s="118" t="s">
        <v>347</v>
      </c>
      <c r="K40" s="118" t="s">
        <v>279</v>
      </c>
      <c r="L40" s="118" t="s">
        <v>219</v>
      </c>
      <c r="M40" s="118" t="s">
        <v>186</v>
      </c>
      <c r="N40" s="118" t="s">
        <v>219</v>
      </c>
      <c r="O40" s="118">
        <v>4</v>
      </c>
    </row>
    <row r="41" spans="1:15" ht="12.75">
      <c r="A41" s="118" t="s">
        <v>361</v>
      </c>
      <c r="B41" s="118" t="s">
        <v>257</v>
      </c>
      <c r="C41" s="118" t="s">
        <v>221</v>
      </c>
      <c r="D41" s="118">
        <v>486863.86</v>
      </c>
      <c r="E41" s="118">
        <v>0</v>
      </c>
      <c r="F41" s="118">
        <v>480000</v>
      </c>
      <c r="G41" s="118">
        <v>480000</v>
      </c>
      <c r="H41" s="118">
        <v>480000</v>
      </c>
      <c r="I41" s="118">
        <v>6863.86</v>
      </c>
      <c r="J41" s="118" t="s">
        <v>347</v>
      </c>
      <c r="K41" s="118" t="s">
        <v>361</v>
      </c>
      <c r="L41" s="118" t="s">
        <v>221</v>
      </c>
      <c r="M41" s="118" t="s">
        <v>186</v>
      </c>
      <c r="N41" s="118" t="s">
        <v>221</v>
      </c>
      <c r="O41" s="118">
        <v>5</v>
      </c>
    </row>
    <row r="42" spans="1:15" ht="12.75">
      <c r="A42" s="118" t="s">
        <v>280</v>
      </c>
      <c r="B42" s="118" t="s">
        <v>257</v>
      </c>
      <c r="C42" s="118" t="s">
        <v>223</v>
      </c>
      <c r="D42" s="118">
        <v>21090289.06</v>
      </c>
      <c r="E42" s="118">
        <v>2584240</v>
      </c>
      <c r="F42" s="118">
        <v>7003514</v>
      </c>
      <c r="G42" s="118">
        <v>0</v>
      </c>
      <c r="H42" s="118">
        <v>4419274</v>
      </c>
      <c r="I42" s="118">
        <v>14086775.06</v>
      </c>
      <c r="J42" s="118" t="s">
        <v>347</v>
      </c>
      <c r="K42" s="118" t="s">
        <v>280</v>
      </c>
      <c r="L42" s="118" t="s">
        <v>223</v>
      </c>
      <c r="M42" s="118" t="s">
        <v>186</v>
      </c>
      <c r="N42" s="118" t="s">
        <v>223</v>
      </c>
      <c r="O42" s="118">
        <v>5</v>
      </c>
    </row>
    <row r="43" spans="1:15" ht="12.75">
      <c r="A43" s="118" t="s">
        <v>281</v>
      </c>
      <c r="B43" s="118" t="s">
        <v>257</v>
      </c>
      <c r="C43" s="118" t="s">
        <v>224</v>
      </c>
      <c r="D43" s="118">
        <v>122518467.45</v>
      </c>
      <c r="E43" s="118">
        <v>11090882</v>
      </c>
      <c r="F43" s="118">
        <v>58458484</v>
      </c>
      <c r="G43" s="118">
        <v>11090882</v>
      </c>
      <c r="H43" s="118">
        <v>58458484</v>
      </c>
      <c r="I43" s="118">
        <v>64059983.45</v>
      </c>
      <c r="J43" s="118" t="s">
        <v>347</v>
      </c>
      <c r="K43" s="118" t="s">
        <v>281</v>
      </c>
      <c r="L43" s="118" t="s">
        <v>224</v>
      </c>
      <c r="M43" s="118" t="s">
        <v>186</v>
      </c>
      <c r="N43" s="118" t="s">
        <v>224</v>
      </c>
      <c r="O43" s="118">
        <v>4</v>
      </c>
    </row>
    <row r="44" spans="1:15" ht="12.75">
      <c r="A44" s="118" t="s">
        <v>282</v>
      </c>
      <c r="B44" s="118" t="s">
        <v>257</v>
      </c>
      <c r="C44" s="118" t="s">
        <v>226</v>
      </c>
      <c r="D44" s="118">
        <v>3741098.78</v>
      </c>
      <c r="E44" s="118">
        <v>0</v>
      </c>
      <c r="F44" s="118">
        <v>0</v>
      </c>
      <c r="G44" s="118">
        <v>0</v>
      </c>
      <c r="H44" s="118">
        <v>0</v>
      </c>
      <c r="I44" s="118">
        <v>3741098.78</v>
      </c>
      <c r="J44" s="118" t="s">
        <v>347</v>
      </c>
      <c r="K44" s="118" t="s">
        <v>282</v>
      </c>
      <c r="L44" s="118" t="s">
        <v>226</v>
      </c>
      <c r="M44" s="118" t="s">
        <v>186</v>
      </c>
      <c r="N44" s="118" t="s">
        <v>226</v>
      </c>
      <c r="O44" s="118">
        <v>5</v>
      </c>
    </row>
    <row r="45" spans="1:15" ht="12.75">
      <c r="A45" s="118" t="s">
        <v>283</v>
      </c>
      <c r="B45" s="118" t="s">
        <v>257</v>
      </c>
      <c r="C45" s="118" t="s">
        <v>227</v>
      </c>
      <c r="D45" s="118">
        <v>47270229.61</v>
      </c>
      <c r="E45" s="118">
        <v>0</v>
      </c>
      <c r="F45" s="118">
        <v>47081902</v>
      </c>
      <c r="G45" s="118">
        <v>0</v>
      </c>
      <c r="H45" s="118">
        <v>47081902</v>
      </c>
      <c r="I45" s="118">
        <v>188327.61</v>
      </c>
      <c r="J45" s="118" t="s">
        <v>347</v>
      </c>
      <c r="K45" s="118" t="s">
        <v>283</v>
      </c>
      <c r="L45" s="118" t="s">
        <v>227</v>
      </c>
      <c r="M45" s="118" t="s">
        <v>186</v>
      </c>
      <c r="N45" s="118" t="s">
        <v>227</v>
      </c>
      <c r="O45" s="118">
        <v>5</v>
      </c>
    </row>
    <row r="46" spans="1:15" ht="12.75">
      <c r="A46" s="118" t="s">
        <v>284</v>
      </c>
      <c r="B46" s="118" t="s">
        <v>257</v>
      </c>
      <c r="C46" s="118" t="s">
        <v>228</v>
      </c>
      <c r="D46" s="118">
        <v>9396064</v>
      </c>
      <c r="E46" s="118">
        <v>5079652</v>
      </c>
      <c r="F46" s="118">
        <v>5079652</v>
      </c>
      <c r="G46" s="118">
        <v>5079652</v>
      </c>
      <c r="H46" s="118">
        <v>5079652</v>
      </c>
      <c r="I46" s="118">
        <v>4316412</v>
      </c>
      <c r="J46" s="118" t="s">
        <v>347</v>
      </c>
      <c r="K46" s="118" t="s">
        <v>284</v>
      </c>
      <c r="L46" s="118" t="s">
        <v>228</v>
      </c>
      <c r="M46" s="118" t="s">
        <v>186</v>
      </c>
      <c r="N46" s="118" t="s">
        <v>228</v>
      </c>
      <c r="O46" s="118">
        <v>5</v>
      </c>
    </row>
    <row r="47" spans="1:15" ht="12.75">
      <c r="A47" s="118" t="s">
        <v>285</v>
      </c>
      <c r="B47" s="118" t="s">
        <v>257</v>
      </c>
      <c r="C47" s="118" t="s">
        <v>229</v>
      </c>
      <c r="D47" s="118">
        <v>62111075.06</v>
      </c>
      <c r="E47" s="118">
        <v>6011230</v>
      </c>
      <c r="F47" s="118">
        <v>6296930</v>
      </c>
      <c r="G47" s="118">
        <v>6011230</v>
      </c>
      <c r="H47" s="118">
        <v>6296930</v>
      </c>
      <c r="I47" s="118">
        <v>55814145.06</v>
      </c>
      <c r="J47" s="118" t="s">
        <v>347</v>
      </c>
      <c r="K47" s="118" t="s">
        <v>285</v>
      </c>
      <c r="L47" s="118" t="s">
        <v>229</v>
      </c>
      <c r="M47" s="118" t="s">
        <v>186</v>
      </c>
      <c r="N47" s="118" t="s">
        <v>229</v>
      </c>
      <c r="O47" s="118">
        <v>5</v>
      </c>
    </row>
    <row r="48" spans="1:15" ht="12.75">
      <c r="A48" s="118" t="s">
        <v>286</v>
      </c>
      <c r="B48" s="118" t="s">
        <v>257</v>
      </c>
      <c r="C48" s="118" t="s">
        <v>231</v>
      </c>
      <c r="D48" s="118">
        <v>957916.4</v>
      </c>
      <c r="E48" s="118">
        <v>0</v>
      </c>
      <c r="F48" s="118">
        <v>954100</v>
      </c>
      <c r="G48" s="118">
        <v>0</v>
      </c>
      <c r="H48" s="118">
        <v>954100</v>
      </c>
      <c r="I48" s="118">
        <v>3816.4</v>
      </c>
      <c r="J48" s="118" t="s">
        <v>347</v>
      </c>
      <c r="K48" s="118" t="s">
        <v>286</v>
      </c>
      <c r="L48" s="118" t="s">
        <v>231</v>
      </c>
      <c r="M48" s="118" t="s">
        <v>186</v>
      </c>
      <c r="N48" s="118" t="s">
        <v>231</v>
      </c>
      <c r="O48" s="118">
        <v>4</v>
      </c>
    </row>
    <row r="49" spans="1:15" ht="12.75">
      <c r="A49" s="118" t="s">
        <v>287</v>
      </c>
      <c r="B49" s="118" t="s">
        <v>257</v>
      </c>
      <c r="C49" s="118" t="s">
        <v>232</v>
      </c>
      <c r="D49" s="118">
        <v>957916.4</v>
      </c>
      <c r="E49" s="118">
        <v>0</v>
      </c>
      <c r="F49" s="118">
        <v>954100</v>
      </c>
      <c r="G49" s="118">
        <v>0</v>
      </c>
      <c r="H49" s="118">
        <v>954100</v>
      </c>
      <c r="I49" s="118">
        <v>3816.4</v>
      </c>
      <c r="J49" s="118" t="s">
        <v>347</v>
      </c>
      <c r="K49" s="118" t="s">
        <v>287</v>
      </c>
      <c r="L49" s="118" t="s">
        <v>232</v>
      </c>
      <c r="M49" s="118" t="s">
        <v>186</v>
      </c>
      <c r="N49" s="118" t="s">
        <v>232</v>
      </c>
      <c r="O49" s="118">
        <v>5</v>
      </c>
    </row>
    <row r="50" spans="1:15" ht="12.75">
      <c r="A50" s="118" t="s">
        <v>288</v>
      </c>
      <c r="B50" s="118" t="s">
        <v>257</v>
      </c>
      <c r="C50" s="118" t="s">
        <v>233</v>
      </c>
      <c r="D50" s="118">
        <v>5271004.02</v>
      </c>
      <c r="E50" s="118">
        <v>749999</v>
      </c>
      <c r="F50" s="118">
        <v>2249997</v>
      </c>
      <c r="G50" s="118">
        <v>749999</v>
      </c>
      <c r="H50" s="118">
        <v>1499998</v>
      </c>
      <c r="I50" s="118">
        <v>3021007.02</v>
      </c>
      <c r="J50" s="118" t="s">
        <v>347</v>
      </c>
      <c r="K50" s="118" t="s">
        <v>288</v>
      </c>
      <c r="L50" s="118" t="s">
        <v>233</v>
      </c>
      <c r="M50" s="118" t="s">
        <v>186</v>
      </c>
      <c r="N50" s="118" t="s">
        <v>233</v>
      </c>
      <c r="O50" s="118">
        <v>4</v>
      </c>
    </row>
    <row r="51" spans="1:15" ht="12.75">
      <c r="A51" s="118" t="s">
        <v>362</v>
      </c>
      <c r="B51" s="118" t="s">
        <v>257</v>
      </c>
      <c r="C51" s="118" t="s">
        <v>234</v>
      </c>
      <c r="D51" s="118">
        <v>5271004.02</v>
      </c>
      <c r="E51" s="118">
        <v>749999</v>
      </c>
      <c r="F51" s="118">
        <v>2249997</v>
      </c>
      <c r="G51" s="118">
        <v>749999</v>
      </c>
      <c r="H51" s="118">
        <v>1499998</v>
      </c>
      <c r="I51" s="118">
        <v>3021007.02</v>
      </c>
      <c r="J51" s="118" t="s">
        <v>347</v>
      </c>
      <c r="K51" s="118" t="s">
        <v>362</v>
      </c>
      <c r="L51" s="118" t="s">
        <v>234</v>
      </c>
      <c r="M51" s="118" t="s">
        <v>186</v>
      </c>
      <c r="N51" s="118" t="s">
        <v>234</v>
      </c>
      <c r="O51" s="118">
        <v>5</v>
      </c>
    </row>
    <row r="52" spans="1:15" ht="12.75">
      <c r="A52" s="118" t="s">
        <v>289</v>
      </c>
      <c r="B52" s="118" t="s">
        <v>257</v>
      </c>
      <c r="C52" s="118" t="s">
        <v>235</v>
      </c>
      <c r="D52" s="118">
        <v>41718227</v>
      </c>
      <c r="E52" s="118">
        <v>1679308</v>
      </c>
      <c r="F52" s="118">
        <v>1679308</v>
      </c>
      <c r="G52" s="118">
        <v>920001</v>
      </c>
      <c r="H52" s="118">
        <v>920001</v>
      </c>
      <c r="I52" s="118">
        <v>40038919</v>
      </c>
      <c r="J52" s="118" t="s">
        <v>347</v>
      </c>
      <c r="K52" s="118" t="s">
        <v>289</v>
      </c>
      <c r="L52" s="118" t="s">
        <v>235</v>
      </c>
      <c r="M52" s="118" t="s">
        <v>186</v>
      </c>
      <c r="N52" s="118" t="s">
        <v>235</v>
      </c>
      <c r="O52" s="118">
        <v>4</v>
      </c>
    </row>
    <row r="53" spans="1:15" ht="12.75">
      <c r="A53" s="118" t="s">
        <v>363</v>
      </c>
      <c r="B53" s="118" t="s">
        <v>257</v>
      </c>
      <c r="C53" s="118" t="s">
        <v>236</v>
      </c>
      <c r="D53" s="118">
        <v>41718227</v>
      </c>
      <c r="E53" s="118">
        <v>1679308</v>
      </c>
      <c r="F53" s="118">
        <v>1679308</v>
      </c>
      <c r="G53" s="118">
        <v>920001</v>
      </c>
      <c r="H53" s="118">
        <v>920001</v>
      </c>
      <c r="I53" s="118">
        <v>40038919</v>
      </c>
      <c r="J53" s="118" t="s">
        <v>347</v>
      </c>
      <c r="K53" s="118" t="s">
        <v>363</v>
      </c>
      <c r="L53" s="118" t="s">
        <v>236</v>
      </c>
      <c r="M53" s="118" t="s">
        <v>186</v>
      </c>
      <c r="N53" s="118" t="s">
        <v>236</v>
      </c>
      <c r="O53" s="118">
        <v>5</v>
      </c>
    </row>
    <row r="54" spans="1:15" ht="12.75">
      <c r="A54" s="118" t="s">
        <v>290</v>
      </c>
      <c r="B54" s="118" t="s">
        <v>257</v>
      </c>
      <c r="C54" s="118" t="s">
        <v>237</v>
      </c>
      <c r="D54" s="118">
        <v>389913458.07</v>
      </c>
      <c r="E54" s="118">
        <v>119495596</v>
      </c>
      <c r="F54" s="118">
        <v>263755596</v>
      </c>
      <c r="G54" s="118">
        <v>129275556</v>
      </c>
      <c r="H54" s="118">
        <v>263675556</v>
      </c>
      <c r="I54" s="118">
        <v>126157862.07</v>
      </c>
      <c r="J54" s="118" t="s">
        <v>347</v>
      </c>
      <c r="K54" s="118" t="s">
        <v>290</v>
      </c>
      <c r="L54" s="118" t="s">
        <v>237</v>
      </c>
      <c r="M54" s="118" t="s">
        <v>186</v>
      </c>
      <c r="N54" s="118" t="s">
        <v>237</v>
      </c>
      <c r="O54" s="118">
        <v>4</v>
      </c>
    </row>
    <row r="55" spans="1:15" ht="12.75">
      <c r="A55" s="118" t="s">
        <v>291</v>
      </c>
      <c r="B55" s="118" t="s">
        <v>257</v>
      </c>
      <c r="C55" s="118" t="s">
        <v>237</v>
      </c>
      <c r="D55" s="118">
        <v>389913458.07</v>
      </c>
      <c r="E55" s="118">
        <v>119495596</v>
      </c>
      <c r="F55" s="118">
        <v>263755596</v>
      </c>
      <c r="G55" s="118">
        <v>129275556</v>
      </c>
      <c r="H55" s="118">
        <v>263675556</v>
      </c>
      <c r="I55" s="118">
        <v>126157862.07</v>
      </c>
      <c r="J55" s="118" t="s">
        <v>347</v>
      </c>
      <c r="K55" s="118" t="s">
        <v>291</v>
      </c>
      <c r="L55" s="118" t="s">
        <v>237</v>
      </c>
      <c r="M55" s="118" t="s">
        <v>186</v>
      </c>
      <c r="N55" s="118" t="s">
        <v>237</v>
      </c>
      <c r="O55" s="118">
        <v>5</v>
      </c>
    </row>
    <row r="56" spans="1:15" ht="12.75">
      <c r="A56" s="118" t="s">
        <v>292</v>
      </c>
      <c r="B56" s="118" t="s">
        <v>257</v>
      </c>
      <c r="C56" s="118" t="s">
        <v>238</v>
      </c>
      <c r="D56" s="118">
        <v>5221479074.17</v>
      </c>
      <c r="E56" s="118">
        <v>1959435204</v>
      </c>
      <c r="F56" s="118">
        <v>2448892610</v>
      </c>
      <c r="G56" s="118">
        <v>1171694127</v>
      </c>
      <c r="H56" s="118">
        <v>1661151533</v>
      </c>
      <c r="I56" s="118">
        <v>2772586464.17</v>
      </c>
      <c r="J56" s="118" t="s">
        <v>347</v>
      </c>
      <c r="K56" s="118" t="s">
        <v>292</v>
      </c>
      <c r="L56" s="118" t="s">
        <v>238</v>
      </c>
      <c r="M56" s="118" t="s">
        <v>186</v>
      </c>
      <c r="N56" s="118" t="s">
        <v>238</v>
      </c>
      <c r="O56" s="118">
        <v>2</v>
      </c>
    </row>
    <row r="57" spans="1:15" ht="12.75">
      <c r="A57" s="118" t="s">
        <v>293</v>
      </c>
      <c r="B57" s="118" t="s">
        <v>257</v>
      </c>
      <c r="C57" s="118" t="s">
        <v>49</v>
      </c>
      <c r="D57" s="118">
        <v>5221479074.17</v>
      </c>
      <c r="E57" s="118">
        <v>1959435204</v>
      </c>
      <c r="F57" s="118">
        <v>2448892610</v>
      </c>
      <c r="G57" s="118">
        <v>1171694127</v>
      </c>
      <c r="H57" s="118">
        <v>1661151533</v>
      </c>
      <c r="I57" s="118">
        <v>2772586464.17</v>
      </c>
      <c r="J57" s="118" t="s">
        <v>347</v>
      </c>
      <c r="K57" s="118" t="s">
        <v>293</v>
      </c>
      <c r="L57" s="118" t="s">
        <v>49</v>
      </c>
      <c r="M57" s="118" t="s">
        <v>186</v>
      </c>
      <c r="N57" s="118" t="s">
        <v>49</v>
      </c>
      <c r="O57" s="118">
        <v>3</v>
      </c>
    </row>
    <row r="58" spans="1:15" ht="12.75">
      <c r="A58" s="118" t="s">
        <v>294</v>
      </c>
      <c r="B58" s="118" t="s">
        <v>257</v>
      </c>
      <c r="C58" s="118" t="s">
        <v>240</v>
      </c>
      <c r="D58" s="118">
        <v>5221479074.17</v>
      </c>
      <c r="E58" s="118">
        <v>1959435204</v>
      </c>
      <c r="F58" s="118">
        <v>2448892610</v>
      </c>
      <c r="G58" s="118">
        <v>1171694127</v>
      </c>
      <c r="H58" s="118">
        <v>1661151533</v>
      </c>
      <c r="I58" s="118">
        <v>2772586464.17</v>
      </c>
      <c r="J58" s="118" t="s">
        <v>347</v>
      </c>
      <c r="K58" s="118" t="s">
        <v>294</v>
      </c>
      <c r="L58" s="118" t="s">
        <v>240</v>
      </c>
      <c r="M58" s="118" t="s">
        <v>186</v>
      </c>
      <c r="N58" s="118" t="s">
        <v>240</v>
      </c>
      <c r="O58" s="118">
        <v>4</v>
      </c>
    </row>
    <row r="59" spans="1:15" ht="12.75">
      <c r="A59" s="118" t="s">
        <v>364</v>
      </c>
      <c r="B59" s="118" t="s">
        <v>257</v>
      </c>
      <c r="C59" s="118" t="s">
        <v>240</v>
      </c>
      <c r="D59" s="118">
        <v>5221479074.17</v>
      </c>
      <c r="E59" s="118">
        <v>1959435204</v>
      </c>
      <c r="F59" s="118">
        <v>2448892610</v>
      </c>
      <c r="G59" s="118">
        <v>1171694127</v>
      </c>
      <c r="H59" s="118">
        <v>1661151533</v>
      </c>
      <c r="I59" s="118">
        <v>2772586464.17</v>
      </c>
      <c r="J59" s="118" t="s">
        <v>347</v>
      </c>
      <c r="K59" s="118" t="s">
        <v>364</v>
      </c>
      <c r="L59" s="118" t="s">
        <v>240</v>
      </c>
      <c r="M59" s="118" t="s">
        <v>186</v>
      </c>
      <c r="N59" s="118" t="s">
        <v>240</v>
      </c>
      <c r="O59" s="118">
        <v>5</v>
      </c>
    </row>
    <row r="60" spans="1:15" ht="12.75">
      <c r="A60" s="118" t="s">
        <v>365</v>
      </c>
      <c r="B60" s="118" t="s">
        <v>257</v>
      </c>
      <c r="C60" s="118" t="s">
        <v>348</v>
      </c>
      <c r="D60" s="118">
        <v>3664400317.95</v>
      </c>
      <c r="E60" s="118">
        <v>1110150726</v>
      </c>
      <c r="F60" s="118">
        <v>1506248132</v>
      </c>
      <c r="G60" s="118">
        <v>702938801</v>
      </c>
      <c r="H60" s="118">
        <v>1099036207</v>
      </c>
      <c r="I60" s="118">
        <v>2158152185.95</v>
      </c>
      <c r="J60" s="118" t="s">
        <v>347</v>
      </c>
      <c r="K60" s="118" t="s">
        <v>365</v>
      </c>
      <c r="L60" s="118" t="s">
        <v>348</v>
      </c>
      <c r="M60" s="118" t="s">
        <v>186</v>
      </c>
      <c r="N60" s="118" t="s">
        <v>348</v>
      </c>
      <c r="O60" s="118">
        <v>6</v>
      </c>
    </row>
    <row r="61" spans="1:15" ht="12.75">
      <c r="A61" s="118" t="s">
        <v>366</v>
      </c>
      <c r="B61" s="118" t="s">
        <v>257</v>
      </c>
      <c r="C61" s="118" t="s">
        <v>349</v>
      </c>
      <c r="D61" s="118">
        <v>1557078756.22</v>
      </c>
      <c r="E61" s="118">
        <v>849284478</v>
      </c>
      <c r="F61" s="118">
        <v>942644478</v>
      </c>
      <c r="G61" s="118">
        <v>468755326</v>
      </c>
      <c r="H61" s="118">
        <v>562115326</v>
      </c>
      <c r="I61" s="118">
        <v>614434278.22</v>
      </c>
      <c r="J61" s="118" t="s">
        <v>347</v>
      </c>
      <c r="K61" s="118" t="s">
        <v>366</v>
      </c>
      <c r="L61" s="118" t="s">
        <v>349</v>
      </c>
      <c r="M61" s="118" t="s">
        <v>186</v>
      </c>
      <c r="N61" s="118" t="s">
        <v>349</v>
      </c>
      <c r="O61" s="118">
        <v>6</v>
      </c>
    </row>
    <row r="62" spans="1:15" ht="12.75">
      <c r="A62" s="118" t="s">
        <v>19</v>
      </c>
      <c r="B62" s="118" t="s">
        <v>257</v>
      </c>
      <c r="C62" s="118" t="s">
        <v>295</v>
      </c>
      <c r="D62" s="118">
        <v>58878749438.24</v>
      </c>
      <c r="E62" s="118">
        <v>228223540</v>
      </c>
      <c r="F62" s="118">
        <v>430471836</v>
      </c>
      <c r="G62" s="118">
        <v>143697888</v>
      </c>
      <c r="H62" s="118">
        <v>345946184</v>
      </c>
      <c r="I62" s="118">
        <v>58448277602.24</v>
      </c>
      <c r="J62" s="118" t="s">
        <v>347</v>
      </c>
      <c r="K62" s="118" t="s">
        <v>19</v>
      </c>
      <c r="L62" s="118" t="s">
        <v>295</v>
      </c>
      <c r="M62" s="118" t="s">
        <v>19</v>
      </c>
      <c r="N62" s="118" t="s">
        <v>295</v>
      </c>
      <c r="O62" s="118">
        <v>1</v>
      </c>
    </row>
    <row r="63" spans="1:15" ht="12.75">
      <c r="A63" s="118" t="s">
        <v>19</v>
      </c>
      <c r="B63" s="118" t="s">
        <v>367</v>
      </c>
      <c r="C63" s="118" t="s">
        <v>295</v>
      </c>
      <c r="D63" s="118">
        <v>22881624037</v>
      </c>
      <c r="E63" s="118">
        <v>57553923</v>
      </c>
      <c r="F63" s="118">
        <v>784472404</v>
      </c>
      <c r="G63" s="118">
        <v>0</v>
      </c>
      <c r="H63" s="118">
        <v>726918481</v>
      </c>
      <c r="I63" s="118">
        <v>22097151633</v>
      </c>
      <c r="J63" s="118" t="s">
        <v>347</v>
      </c>
      <c r="K63" s="118" t="s">
        <v>19</v>
      </c>
      <c r="L63" s="118" t="s">
        <v>295</v>
      </c>
      <c r="M63" s="118" t="s">
        <v>19</v>
      </c>
      <c r="N63" s="118" t="s">
        <v>295</v>
      </c>
      <c r="O63" s="118">
        <v>1</v>
      </c>
    </row>
    <row r="64" spans="1:15" ht="12.75">
      <c r="A64" s="118" t="s">
        <v>296</v>
      </c>
      <c r="B64" s="118" t="s">
        <v>257</v>
      </c>
      <c r="C64" s="118" t="s">
        <v>245</v>
      </c>
      <c r="D64" s="118">
        <v>253417.94</v>
      </c>
      <c r="E64" s="118">
        <v>0</v>
      </c>
      <c r="F64" s="118">
        <v>0</v>
      </c>
      <c r="G64" s="118">
        <v>0</v>
      </c>
      <c r="H64" s="118">
        <v>0</v>
      </c>
      <c r="I64" s="118">
        <v>253417.94</v>
      </c>
      <c r="J64" s="118" t="s">
        <v>347</v>
      </c>
      <c r="K64" s="118" t="s">
        <v>296</v>
      </c>
      <c r="L64" s="118" t="s">
        <v>245</v>
      </c>
      <c r="M64" s="118" t="s">
        <v>19</v>
      </c>
      <c r="N64" s="118" t="s">
        <v>245</v>
      </c>
      <c r="O64" s="118">
        <v>2</v>
      </c>
    </row>
    <row r="65" spans="1:15" ht="12.75">
      <c r="A65" s="118" t="s">
        <v>297</v>
      </c>
      <c r="B65" s="118" t="s">
        <v>257</v>
      </c>
      <c r="C65" s="118" t="s">
        <v>245</v>
      </c>
      <c r="D65" s="118">
        <v>253417.94</v>
      </c>
      <c r="E65" s="118">
        <v>0</v>
      </c>
      <c r="F65" s="118">
        <v>0</v>
      </c>
      <c r="G65" s="118">
        <v>0</v>
      </c>
      <c r="H65" s="118">
        <v>0</v>
      </c>
      <c r="I65" s="118">
        <v>253417.94</v>
      </c>
      <c r="J65" s="118" t="s">
        <v>347</v>
      </c>
      <c r="K65" s="118" t="s">
        <v>297</v>
      </c>
      <c r="L65" s="118" t="s">
        <v>245</v>
      </c>
      <c r="M65" s="118" t="s">
        <v>19</v>
      </c>
      <c r="N65" s="118" t="s">
        <v>245</v>
      </c>
      <c r="O65" s="118">
        <v>3</v>
      </c>
    </row>
    <row r="66" spans="1:15" ht="12.75">
      <c r="A66" s="118" t="s">
        <v>298</v>
      </c>
      <c r="B66" s="118" t="s">
        <v>257</v>
      </c>
      <c r="C66" s="118" t="s">
        <v>245</v>
      </c>
      <c r="D66" s="118">
        <v>253417.94</v>
      </c>
      <c r="E66" s="118">
        <v>0</v>
      </c>
      <c r="F66" s="118">
        <v>0</v>
      </c>
      <c r="G66" s="118">
        <v>0</v>
      </c>
      <c r="H66" s="118">
        <v>0</v>
      </c>
      <c r="I66" s="118">
        <v>253417.94</v>
      </c>
      <c r="J66" s="118" t="s">
        <v>347</v>
      </c>
      <c r="K66" s="118" t="s">
        <v>298</v>
      </c>
      <c r="L66" s="118" t="s">
        <v>245</v>
      </c>
      <c r="M66" s="118" t="s">
        <v>19</v>
      </c>
      <c r="N66" s="118" t="s">
        <v>245</v>
      </c>
      <c r="O66" s="118">
        <v>4</v>
      </c>
    </row>
    <row r="67" spans="1:15" ht="12.75">
      <c r="A67" s="118" t="s">
        <v>299</v>
      </c>
      <c r="B67" s="118" t="s">
        <v>257</v>
      </c>
      <c r="C67" s="118" t="s">
        <v>300</v>
      </c>
      <c r="D67" s="118">
        <v>253417.94</v>
      </c>
      <c r="E67" s="118">
        <v>0</v>
      </c>
      <c r="F67" s="118">
        <v>0</v>
      </c>
      <c r="G67" s="118">
        <v>0</v>
      </c>
      <c r="H67" s="118">
        <v>0</v>
      </c>
      <c r="I67" s="118">
        <v>253417.94</v>
      </c>
      <c r="J67" s="118" t="s">
        <v>347</v>
      </c>
      <c r="K67" s="118" t="s">
        <v>299</v>
      </c>
      <c r="L67" s="118" t="s">
        <v>300</v>
      </c>
      <c r="M67" s="118" t="s">
        <v>19</v>
      </c>
      <c r="N67" s="118" t="s">
        <v>300</v>
      </c>
      <c r="O67" s="118">
        <v>5</v>
      </c>
    </row>
    <row r="68" spans="1:15" ht="12.75">
      <c r="A68" s="118" t="s">
        <v>301</v>
      </c>
      <c r="B68" s="118" t="s">
        <v>257</v>
      </c>
      <c r="C68" s="118" t="s">
        <v>159</v>
      </c>
      <c r="D68" s="118">
        <v>1391702493.29</v>
      </c>
      <c r="E68" s="118">
        <v>54353250</v>
      </c>
      <c r="F68" s="118">
        <v>131746500</v>
      </c>
      <c r="G68" s="118">
        <v>54353250</v>
      </c>
      <c r="H68" s="118">
        <v>131746500</v>
      </c>
      <c r="I68" s="118">
        <v>1259955993.29</v>
      </c>
      <c r="J68" s="118" t="s">
        <v>347</v>
      </c>
      <c r="K68" s="118" t="s">
        <v>301</v>
      </c>
      <c r="L68" s="118" t="s">
        <v>159</v>
      </c>
      <c r="M68" s="118" t="s">
        <v>19</v>
      </c>
      <c r="N68" s="118" t="s">
        <v>159</v>
      </c>
      <c r="O68" s="118">
        <v>2</v>
      </c>
    </row>
    <row r="69" spans="1:15" ht="12.75">
      <c r="A69" s="118" t="s">
        <v>301</v>
      </c>
      <c r="B69" s="118" t="s">
        <v>367</v>
      </c>
      <c r="C69" s="118" t="s">
        <v>159</v>
      </c>
      <c r="D69" s="118">
        <v>718882802</v>
      </c>
      <c r="E69" s="118">
        <v>33009483</v>
      </c>
      <c r="F69" s="118">
        <v>33009483</v>
      </c>
      <c r="G69" s="118">
        <v>0</v>
      </c>
      <c r="H69" s="118">
        <v>0</v>
      </c>
      <c r="I69" s="118">
        <v>685873319</v>
      </c>
      <c r="J69" s="118" t="s">
        <v>347</v>
      </c>
      <c r="K69" s="118" t="s">
        <v>301</v>
      </c>
      <c r="L69" s="118" t="s">
        <v>159</v>
      </c>
      <c r="M69" s="118" t="s">
        <v>19</v>
      </c>
      <c r="N69" s="118" t="s">
        <v>159</v>
      </c>
      <c r="O69" s="118">
        <v>2</v>
      </c>
    </row>
    <row r="70" spans="1:15" ht="12.75">
      <c r="A70" s="118" t="s">
        <v>302</v>
      </c>
      <c r="B70" s="118" t="s">
        <v>257</v>
      </c>
      <c r="C70" s="118" t="s">
        <v>53</v>
      </c>
      <c r="D70" s="118">
        <v>1391702493.29</v>
      </c>
      <c r="E70" s="118">
        <v>54353250</v>
      </c>
      <c r="F70" s="118">
        <v>131746500</v>
      </c>
      <c r="G70" s="118">
        <v>54353250</v>
      </c>
      <c r="H70" s="118">
        <v>131746500</v>
      </c>
      <c r="I70" s="118">
        <v>1259955993.29</v>
      </c>
      <c r="J70" s="118" t="s">
        <v>347</v>
      </c>
      <c r="K70" s="118" t="s">
        <v>302</v>
      </c>
      <c r="L70" s="118" t="s">
        <v>53</v>
      </c>
      <c r="M70" s="118" t="s">
        <v>19</v>
      </c>
      <c r="N70" s="118" t="s">
        <v>53</v>
      </c>
      <c r="O70" s="118">
        <v>3</v>
      </c>
    </row>
    <row r="71" spans="1:15" ht="12.75">
      <c r="A71" s="118" t="s">
        <v>302</v>
      </c>
      <c r="B71" s="118" t="s">
        <v>367</v>
      </c>
      <c r="C71" s="118" t="s">
        <v>53</v>
      </c>
      <c r="D71" s="118">
        <v>718882802</v>
      </c>
      <c r="E71" s="118">
        <v>33009483</v>
      </c>
      <c r="F71" s="118">
        <v>33009483</v>
      </c>
      <c r="G71" s="118">
        <v>0</v>
      </c>
      <c r="H71" s="118">
        <v>0</v>
      </c>
      <c r="I71" s="118">
        <v>685873319</v>
      </c>
      <c r="J71" s="118" t="s">
        <v>347</v>
      </c>
      <c r="K71" s="118" t="s">
        <v>302</v>
      </c>
      <c r="L71" s="118" t="s">
        <v>53</v>
      </c>
      <c r="M71" s="118" t="s">
        <v>19</v>
      </c>
      <c r="N71" s="118" t="s">
        <v>53</v>
      </c>
      <c r="O71" s="118">
        <v>3</v>
      </c>
    </row>
    <row r="72" spans="1:15" ht="12.75">
      <c r="A72" s="118" t="s">
        <v>303</v>
      </c>
      <c r="B72" s="118" t="s">
        <v>257</v>
      </c>
      <c r="C72" s="118" t="s">
        <v>247</v>
      </c>
      <c r="D72" s="118">
        <v>1391702493.29</v>
      </c>
      <c r="E72" s="118">
        <v>54353250</v>
      </c>
      <c r="F72" s="118">
        <v>131746500</v>
      </c>
      <c r="G72" s="118">
        <v>54353250</v>
      </c>
      <c r="H72" s="118">
        <v>131746500</v>
      </c>
      <c r="I72" s="118">
        <v>1259955993.29</v>
      </c>
      <c r="J72" s="118" t="s">
        <v>347</v>
      </c>
      <c r="K72" s="118" t="s">
        <v>303</v>
      </c>
      <c r="L72" s="118" t="s">
        <v>247</v>
      </c>
      <c r="M72" s="118" t="s">
        <v>19</v>
      </c>
      <c r="N72" s="118" t="s">
        <v>247</v>
      </c>
      <c r="O72" s="118">
        <v>4</v>
      </c>
    </row>
    <row r="73" spans="1:15" ht="12.75">
      <c r="A73" s="118" t="s">
        <v>303</v>
      </c>
      <c r="B73" s="118" t="s">
        <v>367</v>
      </c>
      <c r="C73" s="118" t="s">
        <v>247</v>
      </c>
      <c r="D73" s="118">
        <v>718882802</v>
      </c>
      <c r="E73" s="118">
        <v>33009483</v>
      </c>
      <c r="F73" s="118">
        <v>33009483</v>
      </c>
      <c r="G73" s="118">
        <v>0</v>
      </c>
      <c r="H73" s="118">
        <v>0</v>
      </c>
      <c r="I73" s="118">
        <v>685873319</v>
      </c>
      <c r="J73" s="118" t="s">
        <v>347</v>
      </c>
      <c r="K73" s="118" t="s">
        <v>303</v>
      </c>
      <c r="L73" s="118" t="s">
        <v>247</v>
      </c>
      <c r="M73" s="118" t="s">
        <v>19</v>
      </c>
      <c r="N73" s="118" t="s">
        <v>247</v>
      </c>
      <c r="O73" s="118">
        <v>4</v>
      </c>
    </row>
    <row r="74" spans="1:15" ht="12.75">
      <c r="A74" s="118" t="s">
        <v>368</v>
      </c>
      <c r="B74" s="118" t="s">
        <v>257</v>
      </c>
      <c r="C74" s="118" t="s">
        <v>369</v>
      </c>
      <c r="D74" s="118">
        <v>1383263161.6</v>
      </c>
      <c r="E74" s="118">
        <v>54353250</v>
      </c>
      <c r="F74" s="118">
        <v>131746500</v>
      </c>
      <c r="G74" s="118">
        <v>54353250</v>
      </c>
      <c r="H74" s="118">
        <v>131746500</v>
      </c>
      <c r="I74" s="118">
        <v>1251516661.6</v>
      </c>
      <c r="J74" s="118" t="s">
        <v>347</v>
      </c>
      <c r="K74" s="118" t="s">
        <v>368</v>
      </c>
      <c r="L74" s="118" t="s">
        <v>369</v>
      </c>
      <c r="M74" s="118" t="s">
        <v>19</v>
      </c>
      <c r="N74" s="118" t="s">
        <v>369</v>
      </c>
      <c r="O74" s="118">
        <v>5</v>
      </c>
    </row>
    <row r="75" spans="1:15" ht="12.75">
      <c r="A75" s="118" t="s">
        <v>368</v>
      </c>
      <c r="B75" s="118" t="s">
        <v>367</v>
      </c>
      <c r="C75" s="118" t="s">
        <v>369</v>
      </c>
      <c r="D75" s="118">
        <v>718882802</v>
      </c>
      <c r="E75" s="118">
        <v>33009483</v>
      </c>
      <c r="F75" s="118">
        <v>33009483</v>
      </c>
      <c r="G75" s="118">
        <v>0</v>
      </c>
      <c r="H75" s="118">
        <v>0</v>
      </c>
      <c r="I75" s="118">
        <v>685873319</v>
      </c>
      <c r="J75" s="118" t="s">
        <v>347</v>
      </c>
      <c r="K75" s="118" t="s">
        <v>368</v>
      </c>
      <c r="L75" s="118" t="s">
        <v>369</v>
      </c>
      <c r="M75" s="118" t="s">
        <v>19</v>
      </c>
      <c r="N75" s="118" t="s">
        <v>369</v>
      </c>
      <c r="O75" s="118">
        <v>5</v>
      </c>
    </row>
    <row r="76" spans="1:15" ht="12.75">
      <c r="A76" s="118" t="s">
        <v>370</v>
      </c>
      <c r="B76" s="118" t="s">
        <v>257</v>
      </c>
      <c r="C76" s="118" t="s">
        <v>371</v>
      </c>
      <c r="D76" s="118">
        <v>371649000.6</v>
      </c>
      <c r="E76" s="118">
        <v>0</v>
      </c>
      <c r="F76" s="118">
        <v>0</v>
      </c>
      <c r="G76" s="118">
        <v>0</v>
      </c>
      <c r="H76" s="118">
        <v>0</v>
      </c>
      <c r="I76" s="118">
        <v>371649000.6</v>
      </c>
      <c r="J76" s="118" t="s">
        <v>347</v>
      </c>
      <c r="K76" s="118" t="s">
        <v>370</v>
      </c>
      <c r="L76" s="118" t="s">
        <v>371</v>
      </c>
      <c r="M76" s="118" t="s">
        <v>19</v>
      </c>
      <c r="N76" s="118" t="s">
        <v>371</v>
      </c>
      <c r="O76" s="118">
        <v>6</v>
      </c>
    </row>
    <row r="77" spans="1:15" ht="12.75">
      <c r="A77" s="118" t="s">
        <v>370</v>
      </c>
      <c r="B77" s="118" t="s">
        <v>367</v>
      </c>
      <c r="C77" s="118" t="s">
        <v>371</v>
      </c>
      <c r="D77" s="118">
        <v>682520122</v>
      </c>
      <c r="E77" s="118">
        <v>33009483</v>
      </c>
      <c r="F77" s="118">
        <v>33009483</v>
      </c>
      <c r="G77" s="118">
        <v>0</v>
      </c>
      <c r="H77" s="118">
        <v>0</v>
      </c>
      <c r="I77" s="118">
        <v>649510639</v>
      </c>
      <c r="J77" s="118" t="s">
        <v>347</v>
      </c>
      <c r="K77" s="118" t="s">
        <v>370</v>
      </c>
      <c r="L77" s="118" t="s">
        <v>371</v>
      </c>
      <c r="M77" s="118" t="s">
        <v>19</v>
      </c>
      <c r="N77" s="118" t="s">
        <v>371</v>
      </c>
      <c r="O77" s="118">
        <v>6</v>
      </c>
    </row>
    <row r="78" spans="1:15" ht="12.75">
      <c r="A78" s="118" t="s">
        <v>372</v>
      </c>
      <c r="B78" s="118" t="s">
        <v>257</v>
      </c>
      <c r="C78" s="118" t="s">
        <v>373</v>
      </c>
      <c r="D78" s="118">
        <v>23040000</v>
      </c>
      <c r="E78" s="118">
        <v>0</v>
      </c>
      <c r="F78" s="118">
        <v>23040000</v>
      </c>
      <c r="G78" s="118">
        <v>0</v>
      </c>
      <c r="H78" s="118">
        <v>23040000</v>
      </c>
      <c r="I78" s="118">
        <v>0</v>
      </c>
      <c r="J78" s="118" t="s">
        <v>347</v>
      </c>
      <c r="K78" s="118" t="s">
        <v>372</v>
      </c>
      <c r="L78" s="118" t="s">
        <v>373</v>
      </c>
      <c r="M78" s="118" t="s">
        <v>19</v>
      </c>
      <c r="N78" s="118" t="s">
        <v>373</v>
      </c>
      <c r="O78" s="118">
        <v>6</v>
      </c>
    </row>
    <row r="79" spans="1:15" ht="12.75">
      <c r="A79" s="118" t="s">
        <v>374</v>
      </c>
      <c r="B79" s="118" t="s">
        <v>367</v>
      </c>
      <c r="C79" s="118" t="s">
        <v>375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 t="s">
        <v>347</v>
      </c>
      <c r="K79" s="118" t="s">
        <v>374</v>
      </c>
      <c r="L79" s="118" t="s">
        <v>375</v>
      </c>
      <c r="M79" s="118" t="s">
        <v>19</v>
      </c>
      <c r="N79" s="118" t="s">
        <v>375</v>
      </c>
      <c r="O79" s="118">
        <v>6</v>
      </c>
    </row>
    <row r="80" spans="1:15" ht="12.75">
      <c r="A80" s="118" t="s">
        <v>376</v>
      </c>
      <c r="B80" s="118" t="s">
        <v>257</v>
      </c>
      <c r="C80" s="118" t="s">
        <v>377</v>
      </c>
      <c r="D80" s="118">
        <v>988574161</v>
      </c>
      <c r="E80" s="118">
        <v>54353250</v>
      </c>
      <c r="F80" s="118">
        <v>108706500</v>
      </c>
      <c r="G80" s="118">
        <v>54353250</v>
      </c>
      <c r="H80" s="118">
        <v>108706500</v>
      </c>
      <c r="I80" s="118">
        <v>879867661</v>
      </c>
      <c r="J80" s="118" t="s">
        <v>347</v>
      </c>
      <c r="K80" s="118" t="s">
        <v>376</v>
      </c>
      <c r="L80" s="118" t="s">
        <v>377</v>
      </c>
      <c r="M80" s="118" t="s">
        <v>19</v>
      </c>
      <c r="N80" s="118" t="s">
        <v>377</v>
      </c>
      <c r="O80" s="118">
        <v>6</v>
      </c>
    </row>
    <row r="81" spans="1:15" ht="12.75">
      <c r="A81" s="118" t="s">
        <v>376</v>
      </c>
      <c r="B81" s="118" t="s">
        <v>367</v>
      </c>
      <c r="C81" s="118" t="s">
        <v>377</v>
      </c>
      <c r="D81" s="118">
        <v>36362680</v>
      </c>
      <c r="E81" s="118">
        <v>0</v>
      </c>
      <c r="F81" s="118">
        <v>0</v>
      </c>
      <c r="G81" s="118">
        <v>0</v>
      </c>
      <c r="H81" s="118">
        <v>0</v>
      </c>
      <c r="I81" s="118">
        <v>36362680</v>
      </c>
      <c r="J81" s="118" t="s">
        <v>347</v>
      </c>
      <c r="K81" s="118" t="s">
        <v>376</v>
      </c>
      <c r="L81" s="118" t="s">
        <v>377</v>
      </c>
      <c r="M81" s="118" t="s">
        <v>19</v>
      </c>
      <c r="N81" s="118" t="s">
        <v>377</v>
      </c>
      <c r="O81" s="118">
        <v>6</v>
      </c>
    </row>
    <row r="82" spans="1:15" ht="12.75">
      <c r="A82" s="118" t="s">
        <v>304</v>
      </c>
      <c r="B82" s="118" t="s">
        <v>257</v>
      </c>
      <c r="C82" s="118" t="s">
        <v>300</v>
      </c>
      <c r="D82" s="118">
        <v>8439331.69</v>
      </c>
      <c r="E82" s="118">
        <v>0</v>
      </c>
      <c r="F82" s="118">
        <v>0</v>
      </c>
      <c r="G82" s="118">
        <v>0</v>
      </c>
      <c r="H82" s="118">
        <v>0</v>
      </c>
      <c r="I82" s="118">
        <v>8439331.69</v>
      </c>
      <c r="J82" s="118" t="s">
        <v>347</v>
      </c>
      <c r="K82" s="118" t="s">
        <v>304</v>
      </c>
      <c r="L82" s="118" t="s">
        <v>300</v>
      </c>
      <c r="M82" s="118" t="s">
        <v>19</v>
      </c>
      <c r="N82" s="118" t="s">
        <v>300</v>
      </c>
      <c r="O82" s="118">
        <v>5</v>
      </c>
    </row>
    <row r="83" spans="1:15" ht="12.75">
      <c r="A83" s="118" t="s">
        <v>305</v>
      </c>
      <c r="B83" s="118" t="s">
        <v>257</v>
      </c>
      <c r="C83" s="118" t="s">
        <v>52</v>
      </c>
      <c r="D83" s="118">
        <v>196650750.76</v>
      </c>
      <c r="E83" s="118">
        <v>2842541</v>
      </c>
      <c r="F83" s="118">
        <v>2842541</v>
      </c>
      <c r="G83" s="118">
        <v>0</v>
      </c>
      <c r="H83" s="118">
        <v>0</v>
      </c>
      <c r="I83" s="118">
        <v>193808209.76</v>
      </c>
      <c r="J83" s="118" t="s">
        <v>347</v>
      </c>
      <c r="K83" s="118" t="s">
        <v>305</v>
      </c>
      <c r="L83" s="118" t="s">
        <v>52</v>
      </c>
      <c r="M83" s="118" t="s">
        <v>19</v>
      </c>
      <c r="N83" s="118" t="s">
        <v>52</v>
      </c>
      <c r="O83" s="118">
        <v>2</v>
      </c>
    </row>
    <row r="84" spans="1:15" ht="12.75">
      <c r="A84" s="118" t="s">
        <v>305</v>
      </c>
      <c r="B84" s="118" t="s">
        <v>367</v>
      </c>
      <c r="C84" s="118" t="s">
        <v>52</v>
      </c>
      <c r="D84" s="118">
        <v>38700000</v>
      </c>
      <c r="E84" s="118">
        <v>0</v>
      </c>
      <c r="F84" s="118">
        <v>0</v>
      </c>
      <c r="G84" s="118">
        <v>0</v>
      </c>
      <c r="H84" s="118">
        <v>0</v>
      </c>
      <c r="I84" s="118">
        <v>38700000</v>
      </c>
      <c r="J84" s="118" t="s">
        <v>347</v>
      </c>
      <c r="K84" s="118" t="s">
        <v>305</v>
      </c>
      <c r="L84" s="118" t="s">
        <v>52</v>
      </c>
      <c r="M84" s="118" t="s">
        <v>19</v>
      </c>
      <c r="N84" s="118" t="s">
        <v>52</v>
      </c>
      <c r="O84" s="118">
        <v>2</v>
      </c>
    </row>
    <row r="85" spans="1:15" ht="12.75">
      <c r="A85" s="118" t="s">
        <v>306</v>
      </c>
      <c r="B85" s="118" t="s">
        <v>257</v>
      </c>
      <c r="C85" s="118" t="s">
        <v>53</v>
      </c>
      <c r="D85" s="118">
        <v>196650750.76</v>
      </c>
      <c r="E85" s="118">
        <v>2842541</v>
      </c>
      <c r="F85" s="118">
        <v>2842541</v>
      </c>
      <c r="G85" s="118">
        <v>0</v>
      </c>
      <c r="H85" s="118">
        <v>0</v>
      </c>
      <c r="I85" s="118">
        <v>193808209.76</v>
      </c>
      <c r="J85" s="118" t="s">
        <v>347</v>
      </c>
      <c r="K85" s="118" t="s">
        <v>306</v>
      </c>
      <c r="L85" s="118" t="s">
        <v>53</v>
      </c>
      <c r="M85" s="118" t="s">
        <v>19</v>
      </c>
      <c r="N85" s="118" t="s">
        <v>53</v>
      </c>
      <c r="O85" s="118">
        <v>3</v>
      </c>
    </row>
    <row r="86" spans="1:15" ht="12.75">
      <c r="A86" s="118" t="s">
        <v>306</v>
      </c>
      <c r="B86" s="118" t="s">
        <v>367</v>
      </c>
      <c r="C86" s="118" t="s">
        <v>53</v>
      </c>
      <c r="D86" s="118">
        <v>38700000</v>
      </c>
      <c r="E86" s="118">
        <v>0</v>
      </c>
      <c r="F86" s="118">
        <v>0</v>
      </c>
      <c r="G86" s="118">
        <v>0</v>
      </c>
      <c r="H86" s="118">
        <v>0</v>
      </c>
      <c r="I86" s="118">
        <v>38700000</v>
      </c>
      <c r="J86" s="118" t="s">
        <v>347</v>
      </c>
      <c r="K86" s="118" t="s">
        <v>306</v>
      </c>
      <c r="L86" s="118" t="s">
        <v>53</v>
      </c>
      <c r="M86" s="118" t="s">
        <v>19</v>
      </c>
      <c r="N86" s="118" t="s">
        <v>53</v>
      </c>
      <c r="O86" s="118">
        <v>3</v>
      </c>
    </row>
    <row r="87" spans="1:15" ht="12.75">
      <c r="A87" s="118" t="s">
        <v>307</v>
      </c>
      <c r="B87" s="118" t="s">
        <v>257</v>
      </c>
      <c r="C87" s="118" t="s">
        <v>54</v>
      </c>
      <c r="D87" s="118">
        <v>196650750.76</v>
      </c>
      <c r="E87" s="118">
        <v>2842541</v>
      </c>
      <c r="F87" s="118">
        <v>2842541</v>
      </c>
      <c r="G87" s="118">
        <v>0</v>
      </c>
      <c r="H87" s="118">
        <v>0</v>
      </c>
      <c r="I87" s="118">
        <v>193808209.76</v>
      </c>
      <c r="J87" s="118" t="s">
        <v>347</v>
      </c>
      <c r="K87" s="118" t="s">
        <v>307</v>
      </c>
      <c r="L87" s="118" t="s">
        <v>54</v>
      </c>
      <c r="M87" s="118" t="s">
        <v>19</v>
      </c>
      <c r="N87" s="118" t="s">
        <v>54</v>
      </c>
      <c r="O87" s="118">
        <v>4</v>
      </c>
    </row>
    <row r="88" spans="1:15" ht="12.75">
      <c r="A88" s="118" t="s">
        <v>307</v>
      </c>
      <c r="B88" s="118" t="s">
        <v>367</v>
      </c>
      <c r="C88" s="118" t="s">
        <v>54</v>
      </c>
      <c r="D88" s="118">
        <v>38700000</v>
      </c>
      <c r="E88" s="118">
        <v>0</v>
      </c>
      <c r="F88" s="118">
        <v>0</v>
      </c>
      <c r="G88" s="118">
        <v>0</v>
      </c>
      <c r="H88" s="118">
        <v>0</v>
      </c>
      <c r="I88" s="118">
        <v>38700000</v>
      </c>
      <c r="J88" s="118" t="s">
        <v>347</v>
      </c>
      <c r="K88" s="118" t="s">
        <v>307</v>
      </c>
      <c r="L88" s="118" t="s">
        <v>54</v>
      </c>
      <c r="M88" s="118" t="s">
        <v>19</v>
      </c>
      <c r="N88" s="118" t="s">
        <v>54</v>
      </c>
      <c r="O88" s="118">
        <v>4</v>
      </c>
    </row>
    <row r="89" spans="1:15" ht="12.75">
      <c r="A89" s="118" t="s">
        <v>308</v>
      </c>
      <c r="B89" s="118" t="s">
        <v>257</v>
      </c>
      <c r="C89" s="118" t="s">
        <v>378</v>
      </c>
      <c r="D89" s="118">
        <v>177329851</v>
      </c>
      <c r="E89" s="118">
        <v>2842541</v>
      </c>
      <c r="F89" s="118">
        <v>2842541</v>
      </c>
      <c r="G89" s="118">
        <v>0</v>
      </c>
      <c r="H89" s="118">
        <v>0</v>
      </c>
      <c r="I89" s="118">
        <v>174487310</v>
      </c>
      <c r="J89" s="118" t="s">
        <v>347</v>
      </c>
      <c r="K89" s="118" t="s">
        <v>308</v>
      </c>
      <c r="L89" s="118" t="s">
        <v>378</v>
      </c>
      <c r="M89" s="118" t="s">
        <v>19</v>
      </c>
      <c r="N89" s="118" t="s">
        <v>378</v>
      </c>
      <c r="O89" s="118">
        <v>5</v>
      </c>
    </row>
    <row r="90" spans="1:15" ht="12.75">
      <c r="A90" s="118" t="s">
        <v>309</v>
      </c>
      <c r="B90" s="118" t="s">
        <v>257</v>
      </c>
      <c r="C90" s="118" t="s">
        <v>379</v>
      </c>
      <c r="D90" s="118">
        <v>177329851</v>
      </c>
      <c r="E90" s="118">
        <v>2842541</v>
      </c>
      <c r="F90" s="118">
        <v>2842541</v>
      </c>
      <c r="G90" s="118">
        <v>0</v>
      </c>
      <c r="H90" s="118">
        <v>0</v>
      </c>
      <c r="I90" s="118">
        <v>174487310</v>
      </c>
      <c r="J90" s="118" t="s">
        <v>347</v>
      </c>
      <c r="K90" s="118" t="s">
        <v>309</v>
      </c>
      <c r="L90" s="118" t="s">
        <v>379</v>
      </c>
      <c r="M90" s="118" t="s">
        <v>19</v>
      </c>
      <c r="N90" s="118" t="s">
        <v>379</v>
      </c>
      <c r="O90" s="118">
        <v>6</v>
      </c>
    </row>
    <row r="91" spans="1:15" ht="12.75">
      <c r="A91" s="118" t="s">
        <v>310</v>
      </c>
      <c r="B91" s="118" t="s">
        <v>257</v>
      </c>
      <c r="C91" s="118" t="s">
        <v>350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 t="s">
        <v>347</v>
      </c>
      <c r="K91" s="118" t="s">
        <v>310</v>
      </c>
      <c r="L91" s="118" t="s">
        <v>350</v>
      </c>
      <c r="M91" s="118" t="s">
        <v>19</v>
      </c>
      <c r="N91" s="118" t="s">
        <v>350</v>
      </c>
      <c r="O91" s="118">
        <v>6</v>
      </c>
    </row>
    <row r="92" spans="1:15" ht="12.75">
      <c r="A92" s="118" t="s">
        <v>380</v>
      </c>
      <c r="B92" s="118" t="s">
        <v>257</v>
      </c>
      <c r="C92" s="118" t="s">
        <v>381</v>
      </c>
      <c r="D92" s="118">
        <v>18368423</v>
      </c>
      <c r="E92" s="118">
        <v>0</v>
      </c>
      <c r="F92" s="118">
        <v>0</v>
      </c>
      <c r="G92" s="118">
        <v>0</v>
      </c>
      <c r="H92" s="118">
        <v>0</v>
      </c>
      <c r="I92" s="118">
        <v>18368423</v>
      </c>
      <c r="J92" s="118" t="s">
        <v>347</v>
      </c>
      <c r="K92" s="118" t="s">
        <v>380</v>
      </c>
      <c r="L92" s="118" t="s">
        <v>381</v>
      </c>
      <c r="M92" s="118" t="s">
        <v>19</v>
      </c>
      <c r="N92" s="118" t="s">
        <v>381</v>
      </c>
      <c r="O92" s="118">
        <v>5</v>
      </c>
    </row>
    <row r="93" spans="1:15" ht="12.75">
      <c r="A93" s="118" t="s">
        <v>380</v>
      </c>
      <c r="B93" s="118" t="s">
        <v>367</v>
      </c>
      <c r="C93" s="118" t="s">
        <v>381</v>
      </c>
      <c r="D93" s="118">
        <v>38700000</v>
      </c>
      <c r="E93" s="118">
        <v>0</v>
      </c>
      <c r="F93" s="118">
        <v>0</v>
      </c>
      <c r="G93" s="118">
        <v>0</v>
      </c>
      <c r="H93" s="118">
        <v>0</v>
      </c>
      <c r="I93" s="118">
        <v>38700000</v>
      </c>
      <c r="J93" s="118" t="s">
        <v>347</v>
      </c>
      <c r="K93" s="118" t="s">
        <v>380</v>
      </c>
      <c r="L93" s="118" t="s">
        <v>381</v>
      </c>
      <c r="M93" s="118" t="s">
        <v>19</v>
      </c>
      <c r="N93" s="118" t="s">
        <v>381</v>
      </c>
      <c r="O93" s="118">
        <v>5</v>
      </c>
    </row>
    <row r="94" spans="1:15" ht="12.75">
      <c r="A94" s="118" t="s">
        <v>382</v>
      </c>
      <c r="B94" s="118" t="s">
        <v>257</v>
      </c>
      <c r="C94" s="118" t="s">
        <v>383</v>
      </c>
      <c r="D94" s="118">
        <v>18368423</v>
      </c>
      <c r="E94" s="118">
        <v>0</v>
      </c>
      <c r="F94" s="118">
        <v>0</v>
      </c>
      <c r="G94" s="118">
        <v>0</v>
      </c>
      <c r="H94" s="118">
        <v>0</v>
      </c>
      <c r="I94" s="118">
        <v>18368423</v>
      </c>
      <c r="J94" s="118" t="s">
        <v>347</v>
      </c>
      <c r="K94" s="118" t="s">
        <v>382</v>
      </c>
      <c r="L94" s="118" t="s">
        <v>383</v>
      </c>
      <c r="M94" s="118" t="s">
        <v>19</v>
      </c>
      <c r="N94" s="118" t="s">
        <v>383</v>
      </c>
      <c r="O94" s="118">
        <v>6</v>
      </c>
    </row>
    <row r="95" spans="1:15" ht="12.75">
      <c r="A95" s="118" t="s">
        <v>382</v>
      </c>
      <c r="B95" s="118" t="s">
        <v>367</v>
      </c>
      <c r="C95" s="118" t="s">
        <v>383</v>
      </c>
      <c r="D95" s="118">
        <v>38700000</v>
      </c>
      <c r="E95" s="118">
        <v>0</v>
      </c>
      <c r="F95" s="118">
        <v>0</v>
      </c>
      <c r="G95" s="118">
        <v>0</v>
      </c>
      <c r="H95" s="118">
        <v>0</v>
      </c>
      <c r="I95" s="118">
        <v>38700000</v>
      </c>
      <c r="J95" s="118" t="s">
        <v>347</v>
      </c>
      <c r="K95" s="118" t="s">
        <v>382</v>
      </c>
      <c r="L95" s="118" t="s">
        <v>383</v>
      </c>
      <c r="M95" s="118" t="s">
        <v>19</v>
      </c>
      <c r="N95" s="118" t="s">
        <v>383</v>
      </c>
      <c r="O95" s="118">
        <v>6</v>
      </c>
    </row>
    <row r="96" spans="1:15" ht="12.75">
      <c r="A96" s="118" t="s">
        <v>311</v>
      </c>
      <c r="B96" s="118" t="s">
        <v>257</v>
      </c>
      <c r="C96" s="118" t="s">
        <v>300</v>
      </c>
      <c r="D96" s="118">
        <v>952476.76</v>
      </c>
      <c r="E96" s="118">
        <v>0</v>
      </c>
      <c r="F96" s="118">
        <v>0</v>
      </c>
      <c r="G96" s="118">
        <v>0</v>
      </c>
      <c r="H96" s="118">
        <v>0</v>
      </c>
      <c r="I96" s="118">
        <v>952476.76</v>
      </c>
      <c r="J96" s="118" t="s">
        <v>347</v>
      </c>
      <c r="K96" s="118" t="s">
        <v>311</v>
      </c>
      <c r="L96" s="118" t="s">
        <v>300</v>
      </c>
      <c r="M96" s="118" t="s">
        <v>19</v>
      </c>
      <c r="N96" s="118" t="s">
        <v>300</v>
      </c>
      <c r="O96" s="118">
        <v>5</v>
      </c>
    </row>
    <row r="97" spans="1:15" ht="12.75">
      <c r="A97" s="118" t="s">
        <v>312</v>
      </c>
      <c r="B97" s="118" t="s">
        <v>257</v>
      </c>
      <c r="C97" s="118" t="s">
        <v>56</v>
      </c>
      <c r="D97" s="118">
        <v>57290142776.25</v>
      </c>
      <c r="E97" s="118">
        <v>171027749</v>
      </c>
      <c r="F97" s="118">
        <v>295882795</v>
      </c>
      <c r="G97" s="118">
        <v>89344638</v>
      </c>
      <c r="H97" s="118">
        <v>214199684</v>
      </c>
      <c r="I97" s="118">
        <v>56994259981.25</v>
      </c>
      <c r="J97" s="118" t="s">
        <v>347</v>
      </c>
      <c r="K97" s="118" t="s">
        <v>312</v>
      </c>
      <c r="L97" s="118" t="s">
        <v>56</v>
      </c>
      <c r="M97" s="118" t="s">
        <v>19</v>
      </c>
      <c r="N97" s="118" t="s">
        <v>56</v>
      </c>
      <c r="O97" s="118">
        <v>2</v>
      </c>
    </row>
    <row r="98" spans="1:15" ht="12.75">
      <c r="A98" s="118" t="s">
        <v>312</v>
      </c>
      <c r="B98" s="118" t="s">
        <v>367</v>
      </c>
      <c r="C98" s="118" t="s">
        <v>56</v>
      </c>
      <c r="D98" s="118">
        <v>22124041235</v>
      </c>
      <c r="E98" s="118">
        <v>24544440</v>
      </c>
      <c r="F98" s="118">
        <v>751462921</v>
      </c>
      <c r="G98" s="118">
        <v>0</v>
      </c>
      <c r="H98" s="118">
        <v>726918481</v>
      </c>
      <c r="I98" s="118">
        <v>21372578314</v>
      </c>
      <c r="J98" s="118" t="s">
        <v>347</v>
      </c>
      <c r="K98" s="118" t="s">
        <v>312</v>
      </c>
      <c r="L98" s="118" t="s">
        <v>56</v>
      </c>
      <c r="M98" s="118" t="s">
        <v>19</v>
      </c>
      <c r="N98" s="118" t="s">
        <v>56</v>
      </c>
      <c r="O98" s="118">
        <v>2</v>
      </c>
    </row>
    <row r="99" spans="1:15" ht="12.75">
      <c r="A99" s="118" t="s">
        <v>313</v>
      </c>
      <c r="B99" s="118" t="s">
        <v>257</v>
      </c>
      <c r="C99" s="118" t="s">
        <v>53</v>
      </c>
      <c r="D99" s="118">
        <v>57290142776.25</v>
      </c>
      <c r="E99" s="118">
        <v>171027749</v>
      </c>
      <c r="F99" s="118">
        <v>295882795</v>
      </c>
      <c r="G99" s="118">
        <v>89344638</v>
      </c>
      <c r="H99" s="118">
        <v>214199684</v>
      </c>
      <c r="I99" s="118">
        <v>56994259981.25</v>
      </c>
      <c r="J99" s="118" t="s">
        <v>347</v>
      </c>
      <c r="K99" s="118" t="s">
        <v>313</v>
      </c>
      <c r="L99" s="118" t="s">
        <v>53</v>
      </c>
      <c r="M99" s="118" t="s">
        <v>19</v>
      </c>
      <c r="N99" s="118" t="s">
        <v>53</v>
      </c>
      <c r="O99" s="118">
        <v>3</v>
      </c>
    </row>
    <row r="100" spans="1:15" ht="12.75">
      <c r="A100" s="118" t="s">
        <v>313</v>
      </c>
      <c r="B100" s="118" t="s">
        <v>367</v>
      </c>
      <c r="C100" s="118" t="s">
        <v>53</v>
      </c>
      <c r="D100" s="118">
        <v>22124041235</v>
      </c>
      <c r="E100" s="118">
        <v>24544440</v>
      </c>
      <c r="F100" s="118">
        <v>751462921</v>
      </c>
      <c r="G100" s="118">
        <v>0</v>
      </c>
      <c r="H100" s="118">
        <v>726918481</v>
      </c>
      <c r="I100" s="118">
        <v>21372578314</v>
      </c>
      <c r="J100" s="118" t="s">
        <v>347</v>
      </c>
      <c r="K100" s="118" t="s">
        <v>313</v>
      </c>
      <c r="L100" s="118" t="s">
        <v>53</v>
      </c>
      <c r="M100" s="118" t="s">
        <v>19</v>
      </c>
      <c r="N100" s="118" t="s">
        <v>53</v>
      </c>
      <c r="O100" s="118">
        <v>3</v>
      </c>
    </row>
    <row r="101" spans="1:15" ht="12.75">
      <c r="A101" s="118" t="s">
        <v>314</v>
      </c>
      <c r="B101" s="118" t="s">
        <v>257</v>
      </c>
      <c r="C101" s="118" t="s">
        <v>57</v>
      </c>
      <c r="D101" s="118">
        <v>57158040124.55</v>
      </c>
      <c r="E101" s="118">
        <v>170445509</v>
      </c>
      <c r="F101" s="118">
        <v>288022555</v>
      </c>
      <c r="G101" s="118">
        <v>88762398</v>
      </c>
      <c r="H101" s="118">
        <v>206339444</v>
      </c>
      <c r="I101" s="118">
        <v>56870017569.55</v>
      </c>
      <c r="J101" s="118" t="s">
        <v>347</v>
      </c>
      <c r="K101" s="118" t="s">
        <v>314</v>
      </c>
      <c r="L101" s="118" t="s">
        <v>57</v>
      </c>
      <c r="M101" s="118" t="s">
        <v>19</v>
      </c>
      <c r="N101" s="118" t="s">
        <v>57</v>
      </c>
      <c r="O101" s="118">
        <v>4</v>
      </c>
    </row>
    <row r="102" spans="1:15" ht="12.75">
      <c r="A102" s="118" t="s">
        <v>314</v>
      </c>
      <c r="B102" s="118" t="s">
        <v>367</v>
      </c>
      <c r="C102" s="118" t="s">
        <v>57</v>
      </c>
      <c r="D102" s="118">
        <v>22098445441</v>
      </c>
      <c r="E102" s="118">
        <v>0</v>
      </c>
      <c r="F102" s="118">
        <v>726918481</v>
      </c>
      <c r="G102" s="118">
        <v>0</v>
      </c>
      <c r="H102" s="118">
        <v>726918481</v>
      </c>
      <c r="I102" s="118">
        <v>21371526960</v>
      </c>
      <c r="J102" s="118" t="s">
        <v>347</v>
      </c>
      <c r="K102" s="118" t="s">
        <v>314</v>
      </c>
      <c r="L102" s="118" t="s">
        <v>57</v>
      </c>
      <c r="M102" s="118" t="s">
        <v>19</v>
      </c>
      <c r="N102" s="118" t="s">
        <v>57</v>
      </c>
      <c r="O102" s="118">
        <v>4</v>
      </c>
    </row>
    <row r="103" spans="1:15" ht="12.75">
      <c r="A103" s="118" t="s">
        <v>384</v>
      </c>
      <c r="B103" s="118" t="s">
        <v>257</v>
      </c>
      <c r="C103" s="118" t="s">
        <v>57</v>
      </c>
      <c r="D103" s="118">
        <v>710938560</v>
      </c>
      <c r="E103" s="118">
        <v>0</v>
      </c>
      <c r="F103" s="118">
        <v>0</v>
      </c>
      <c r="G103" s="118">
        <v>0</v>
      </c>
      <c r="H103" s="118">
        <v>0</v>
      </c>
      <c r="I103" s="118">
        <v>710938560</v>
      </c>
      <c r="J103" s="118" t="s">
        <v>347</v>
      </c>
      <c r="K103" s="118" t="s">
        <v>384</v>
      </c>
      <c r="L103" s="118" t="s">
        <v>57</v>
      </c>
      <c r="M103" s="118" t="s">
        <v>19</v>
      </c>
      <c r="N103" s="118" t="s">
        <v>57</v>
      </c>
      <c r="O103" s="118">
        <v>5</v>
      </c>
    </row>
    <row r="104" spans="1:15" ht="12.75">
      <c r="A104" s="118" t="s">
        <v>384</v>
      </c>
      <c r="B104" s="118" t="s">
        <v>367</v>
      </c>
      <c r="C104" s="118" t="s">
        <v>57</v>
      </c>
      <c r="D104" s="118">
        <v>1974942056</v>
      </c>
      <c r="E104" s="118">
        <v>0</v>
      </c>
      <c r="F104" s="118">
        <v>0</v>
      </c>
      <c r="G104" s="118">
        <v>0</v>
      </c>
      <c r="H104" s="118">
        <v>0</v>
      </c>
      <c r="I104" s="118">
        <v>1974942056</v>
      </c>
      <c r="J104" s="118" t="s">
        <v>347</v>
      </c>
      <c r="K104" s="118" t="s">
        <v>384</v>
      </c>
      <c r="L104" s="118" t="s">
        <v>57</v>
      </c>
      <c r="M104" s="118" t="s">
        <v>19</v>
      </c>
      <c r="N104" s="118" t="s">
        <v>57</v>
      </c>
      <c r="O104" s="118">
        <v>5</v>
      </c>
    </row>
    <row r="105" spans="1:15" ht="12.75">
      <c r="A105" s="118" t="s">
        <v>385</v>
      </c>
      <c r="B105" s="118" t="s">
        <v>257</v>
      </c>
      <c r="C105" s="118" t="s">
        <v>386</v>
      </c>
      <c r="D105" s="118">
        <v>710938560</v>
      </c>
      <c r="E105" s="118">
        <v>0</v>
      </c>
      <c r="F105" s="118">
        <v>0</v>
      </c>
      <c r="G105" s="118">
        <v>0</v>
      </c>
      <c r="H105" s="118">
        <v>0</v>
      </c>
      <c r="I105" s="118">
        <v>710938560</v>
      </c>
      <c r="J105" s="118" t="s">
        <v>347</v>
      </c>
      <c r="K105" s="118" t="s">
        <v>385</v>
      </c>
      <c r="L105" s="118" t="s">
        <v>386</v>
      </c>
      <c r="M105" s="118" t="s">
        <v>19</v>
      </c>
      <c r="N105" s="118" t="s">
        <v>386</v>
      </c>
      <c r="O105" s="118">
        <v>6</v>
      </c>
    </row>
    <row r="106" spans="1:15" ht="12.75">
      <c r="A106" s="118" t="s">
        <v>385</v>
      </c>
      <c r="B106" s="118" t="s">
        <v>367</v>
      </c>
      <c r="C106" s="118" t="s">
        <v>386</v>
      </c>
      <c r="D106" s="118">
        <v>999689440</v>
      </c>
      <c r="E106" s="118">
        <v>0</v>
      </c>
      <c r="F106" s="118">
        <v>0</v>
      </c>
      <c r="G106" s="118">
        <v>0</v>
      </c>
      <c r="H106" s="118">
        <v>0</v>
      </c>
      <c r="I106" s="118">
        <v>999689440</v>
      </c>
      <c r="J106" s="118" t="s">
        <v>347</v>
      </c>
      <c r="K106" s="118" t="s">
        <v>385</v>
      </c>
      <c r="L106" s="118" t="s">
        <v>386</v>
      </c>
      <c r="M106" s="118" t="s">
        <v>19</v>
      </c>
      <c r="N106" s="118" t="s">
        <v>386</v>
      </c>
      <c r="O106" s="118">
        <v>6</v>
      </c>
    </row>
    <row r="107" spans="1:15" ht="12.75">
      <c r="A107" s="118" t="s">
        <v>387</v>
      </c>
      <c r="B107" s="118" t="s">
        <v>367</v>
      </c>
      <c r="C107" s="118" t="s">
        <v>388</v>
      </c>
      <c r="D107" s="118">
        <v>975252616</v>
      </c>
      <c r="E107" s="118">
        <v>0</v>
      </c>
      <c r="F107" s="118">
        <v>0</v>
      </c>
      <c r="G107" s="118">
        <v>0</v>
      </c>
      <c r="H107" s="118">
        <v>0</v>
      </c>
      <c r="I107" s="118">
        <v>975252616</v>
      </c>
      <c r="J107" s="118" t="s">
        <v>347</v>
      </c>
      <c r="K107" s="118" t="s">
        <v>387</v>
      </c>
      <c r="L107" s="118" t="s">
        <v>388</v>
      </c>
      <c r="M107" s="118" t="s">
        <v>19</v>
      </c>
      <c r="N107" s="118" t="s">
        <v>388</v>
      </c>
      <c r="O107" s="118">
        <v>6</v>
      </c>
    </row>
    <row r="108" spans="1:15" ht="12.75">
      <c r="A108" s="118" t="s">
        <v>389</v>
      </c>
      <c r="B108" s="118" t="s">
        <v>257</v>
      </c>
      <c r="C108" s="118" t="s">
        <v>390</v>
      </c>
      <c r="D108" s="118">
        <v>4329478172</v>
      </c>
      <c r="E108" s="118">
        <v>66761422</v>
      </c>
      <c r="F108" s="118">
        <v>66761422</v>
      </c>
      <c r="G108" s="118">
        <v>33380711</v>
      </c>
      <c r="H108" s="118">
        <v>33380711</v>
      </c>
      <c r="I108" s="118">
        <v>4262716750</v>
      </c>
      <c r="J108" s="118" t="s">
        <v>347</v>
      </c>
      <c r="K108" s="118" t="s">
        <v>389</v>
      </c>
      <c r="L108" s="118" t="s">
        <v>390</v>
      </c>
      <c r="M108" s="118" t="s">
        <v>19</v>
      </c>
      <c r="N108" s="118" t="s">
        <v>390</v>
      </c>
      <c r="O108" s="118">
        <v>5</v>
      </c>
    </row>
    <row r="109" spans="1:15" ht="12.75">
      <c r="A109" s="118" t="s">
        <v>389</v>
      </c>
      <c r="B109" s="118" t="s">
        <v>367</v>
      </c>
      <c r="C109" s="118" t="s">
        <v>390</v>
      </c>
      <c r="D109" s="118">
        <v>6308000000</v>
      </c>
      <c r="E109" s="118">
        <v>0</v>
      </c>
      <c r="F109" s="118">
        <v>0</v>
      </c>
      <c r="G109" s="118">
        <v>0</v>
      </c>
      <c r="H109" s="118">
        <v>0</v>
      </c>
      <c r="I109" s="118">
        <v>6308000000</v>
      </c>
      <c r="J109" s="118" t="s">
        <v>347</v>
      </c>
      <c r="K109" s="118" t="s">
        <v>389</v>
      </c>
      <c r="L109" s="118" t="s">
        <v>390</v>
      </c>
      <c r="M109" s="118" t="s">
        <v>19</v>
      </c>
      <c r="N109" s="118" t="s">
        <v>390</v>
      </c>
      <c r="O109" s="118">
        <v>5</v>
      </c>
    </row>
    <row r="110" spans="1:15" ht="12.75">
      <c r="A110" s="118" t="s">
        <v>391</v>
      </c>
      <c r="B110" s="118" t="s">
        <v>367</v>
      </c>
      <c r="C110" s="118" t="s">
        <v>392</v>
      </c>
      <c r="D110" s="118">
        <v>3652000000</v>
      </c>
      <c r="E110" s="118">
        <v>0</v>
      </c>
      <c r="F110" s="118">
        <v>0</v>
      </c>
      <c r="G110" s="118">
        <v>0</v>
      </c>
      <c r="H110" s="118">
        <v>0</v>
      </c>
      <c r="I110" s="118">
        <v>3652000000</v>
      </c>
      <c r="J110" s="118" t="s">
        <v>347</v>
      </c>
      <c r="K110" s="118" t="s">
        <v>391</v>
      </c>
      <c r="L110" s="118" t="s">
        <v>392</v>
      </c>
      <c r="M110" s="118" t="s">
        <v>19</v>
      </c>
      <c r="N110" s="118" t="s">
        <v>392</v>
      </c>
      <c r="O110" s="118">
        <v>6</v>
      </c>
    </row>
    <row r="111" spans="1:15" ht="12.75">
      <c r="A111" s="118" t="s">
        <v>393</v>
      </c>
      <c r="B111" s="118" t="s">
        <v>367</v>
      </c>
      <c r="C111" s="118" t="s">
        <v>394</v>
      </c>
      <c r="D111" s="118">
        <v>2656000000</v>
      </c>
      <c r="E111" s="118">
        <v>0</v>
      </c>
      <c r="F111" s="118">
        <v>0</v>
      </c>
      <c r="G111" s="118">
        <v>0</v>
      </c>
      <c r="H111" s="118">
        <v>0</v>
      </c>
      <c r="I111" s="118">
        <v>2656000000</v>
      </c>
      <c r="J111" s="118" t="s">
        <v>347</v>
      </c>
      <c r="K111" s="118" t="s">
        <v>393</v>
      </c>
      <c r="L111" s="118" t="s">
        <v>394</v>
      </c>
      <c r="M111" s="118" t="s">
        <v>19</v>
      </c>
      <c r="N111" s="118" t="s">
        <v>394</v>
      </c>
      <c r="O111" s="118">
        <v>6</v>
      </c>
    </row>
    <row r="112" spans="1:15" ht="12.75">
      <c r="A112" s="118" t="s">
        <v>395</v>
      </c>
      <c r="B112" s="118" t="s">
        <v>257</v>
      </c>
      <c r="C112" s="118" t="s">
        <v>396</v>
      </c>
      <c r="D112" s="118">
        <v>4329478172</v>
      </c>
      <c r="E112" s="118">
        <v>66761422</v>
      </c>
      <c r="F112" s="118">
        <v>66761422</v>
      </c>
      <c r="G112" s="118">
        <v>33380711</v>
      </c>
      <c r="H112" s="118">
        <v>33380711</v>
      </c>
      <c r="I112" s="118">
        <v>4262716750</v>
      </c>
      <c r="J112" s="118" t="s">
        <v>347</v>
      </c>
      <c r="K112" s="118" t="s">
        <v>395</v>
      </c>
      <c r="L112" s="118" t="s">
        <v>396</v>
      </c>
      <c r="M112" s="118" t="s">
        <v>19</v>
      </c>
      <c r="N112" s="118" t="s">
        <v>396</v>
      </c>
      <c r="O112" s="118">
        <v>6</v>
      </c>
    </row>
    <row r="113" spans="1:15" ht="12.75">
      <c r="A113" s="118" t="s">
        <v>315</v>
      </c>
      <c r="B113" s="118" t="s">
        <v>257</v>
      </c>
      <c r="C113" s="118" t="s">
        <v>397</v>
      </c>
      <c r="D113" s="118">
        <v>870000000</v>
      </c>
      <c r="E113" s="118">
        <v>0</v>
      </c>
      <c r="F113" s="118">
        <v>0</v>
      </c>
      <c r="G113" s="118">
        <v>0</v>
      </c>
      <c r="H113" s="118">
        <v>0</v>
      </c>
      <c r="I113" s="118">
        <v>870000000</v>
      </c>
      <c r="J113" s="118" t="s">
        <v>347</v>
      </c>
      <c r="K113" s="118" t="s">
        <v>315</v>
      </c>
      <c r="L113" s="118" t="s">
        <v>397</v>
      </c>
      <c r="M113" s="118" t="s">
        <v>19</v>
      </c>
      <c r="N113" s="118" t="s">
        <v>397</v>
      </c>
      <c r="O113" s="118">
        <v>5</v>
      </c>
    </row>
    <row r="114" spans="1:15" ht="12.75">
      <c r="A114" s="118" t="s">
        <v>315</v>
      </c>
      <c r="B114" s="118" t="s">
        <v>367</v>
      </c>
      <c r="C114" s="118" t="s">
        <v>397</v>
      </c>
      <c r="D114" s="118">
        <v>3587723200</v>
      </c>
      <c r="E114" s="118">
        <v>0</v>
      </c>
      <c r="F114" s="118">
        <v>0</v>
      </c>
      <c r="G114" s="118">
        <v>0</v>
      </c>
      <c r="H114" s="118">
        <v>0</v>
      </c>
      <c r="I114" s="118">
        <v>3587723200</v>
      </c>
      <c r="J114" s="118" t="s">
        <v>347</v>
      </c>
      <c r="K114" s="118" t="s">
        <v>315</v>
      </c>
      <c r="L114" s="118" t="s">
        <v>397</v>
      </c>
      <c r="M114" s="118" t="s">
        <v>19</v>
      </c>
      <c r="N114" s="118" t="s">
        <v>397</v>
      </c>
      <c r="O114" s="118">
        <v>5</v>
      </c>
    </row>
    <row r="115" spans="1:15" ht="12.75">
      <c r="A115" s="118" t="s">
        <v>316</v>
      </c>
      <c r="B115" s="118" t="s">
        <v>257</v>
      </c>
      <c r="C115" s="118" t="s">
        <v>317</v>
      </c>
      <c r="D115" s="118">
        <v>870000000</v>
      </c>
      <c r="E115" s="118">
        <v>0</v>
      </c>
      <c r="F115" s="118">
        <v>0</v>
      </c>
      <c r="G115" s="118">
        <v>0</v>
      </c>
      <c r="H115" s="118">
        <v>0</v>
      </c>
      <c r="I115" s="118">
        <v>870000000</v>
      </c>
      <c r="J115" s="118" t="s">
        <v>347</v>
      </c>
      <c r="K115" s="118" t="s">
        <v>316</v>
      </c>
      <c r="L115" s="118" t="s">
        <v>317</v>
      </c>
      <c r="M115" s="118" t="s">
        <v>19</v>
      </c>
      <c r="N115" s="118" t="s">
        <v>317</v>
      </c>
      <c r="O115" s="118">
        <v>6</v>
      </c>
    </row>
    <row r="116" spans="1:15" ht="12.75">
      <c r="A116" s="118" t="s">
        <v>316</v>
      </c>
      <c r="B116" s="118" t="s">
        <v>367</v>
      </c>
      <c r="C116" s="118" t="s">
        <v>317</v>
      </c>
      <c r="D116" s="118">
        <v>3587723200</v>
      </c>
      <c r="E116" s="118">
        <v>0</v>
      </c>
      <c r="F116" s="118">
        <v>0</v>
      </c>
      <c r="G116" s="118">
        <v>0</v>
      </c>
      <c r="H116" s="118">
        <v>0</v>
      </c>
      <c r="I116" s="118">
        <v>3587723200</v>
      </c>
      <c r="J116" s="118" t="s">
        <v>347</v>
      </c>
      <c r="K116" s="118" t="s">
        <v>316</v>
      </c>
      <c r="L116" s="118" t="s">
        <v>317</v>
      </c>
      <c r="M116" s="118" t="s">
        <v>19</v>
      </c>
      <c r="N116" s="118" t="s">
        <v>317</v>
      </c>
      <c r="O116" s="118">
        <v>6</v>
      </c>
    </row>
    <row r="117" spans="1:15" ht="12.75">
      <c r="A117" s="118" t="s">
        <v>318</v>
      </c>
      <c r="B117" s="118" t="s">
        <v>257</v>
      </c>
      <c r="C117" s="118" t="s">
        <v>398</v>
      </c>
      <c r="D117" s="118">
        <v>50602274513</v>
      </c>
      <c r="E117" s="118">
        <v>44880000</v>
      </c>
      <c r="F117" s="118">
        <v>102160000</v>
      </c>
      <c r="G117" s="118">
        <v>44880000</v>
      </c>
      <c r="H117" s="118">
        <v>102160000</v>
      </c>
      <c r="I117" s="118">
        <v>50500114513</v>
      </c>
      <c r="J117" s="118" t="s">
        <v>347</v>
      </c>
      <c r="K117" s="118" t="s">
        <v>318</v>
      </c>
      <c r="L117" s="118" t="s">
        <v>398</v>
      </c>
      <c r="M117" s="118" t="s">
        <v>19</v>
      </c>
      <c r="N117" s="118" t="s">
        <v>398</v>
      </c>
      <c r="O117" s="118">
        <v>5</v>
      </c>
    </row>
    <row r="118" spans="1:15" ht="12.75">
      <c r="A118" s="118" t="s">
        <v>318</v>
      </c>
      <c r="B118" s="118" t="s">
        <v>367</v>
      </c>
      <c r="C118" s="118" t="s">
        <v>398</v>
      </c>
      <c r="D118" s="118">
        <v>10227711018</v>
      </c>
      <c r="E118" s="118">
        <v>0</v>
      </c>
      <c r="F118" s="118">
        <v>726918481</v>
      </c>
      <c r="G118" s="118">
        <v>0</v>
      </c>
      <c r="H118" s="118">
        <v>726918481</v>
      </c>
      <c r="I118" s="118">
        <v>9500792537</v>
      </c>
      <c r="J118" s="118" t="s">
        <v>347</v>
      </c>
      <c r="K118" s="118" t="s">
        <v>318</v>
      </c>
      <c r="L118" s="118" t="s">
        <v>398</v>
      </c>
      <c r="M118" s="118" t="s">
        <v>19</v>
      </c>
      <c r="N118" s="118" t="s">
        <v>398</v>
      </c>
      <c r="O118" s="118">
        <v>5</v>
      </c>
    </row>
    <row r="119" spans="1:15" ht="12.75">
      <c r="A119" s="118" t="s">
        <v>399</v>
      </c>
      <c r="B119" s="118" t="s">
        <v>257</v>
      </c>
      <c r="C119" s="118" t="s">
        <v>400</v>
      </c>
      <c r="D119" s="118">
        <v>1418434513</v>
      </c>
      <c r="E119" s="118">
        <v>0</v>
      </c>
      <c r="F119" s="118">
        <v>0</v>
      </c>
      <c r="G119" s="118">
        <v>0</v>
      </c>
      <c r="H119" s="118">
        <v>0</v>
      </c>
      <c r="I119" s="118">
        <v>1418434513</v>
      </c>
      <c r="J119" s="118" t="s">
        <v>347</v>
      </c>
      <c r="K119" s="118" t="s">
        <v>399</v>
      </c>
      <c r="L119" s="118" t="s">
        <v>400</v>
      </c>
      <c r="M119" s="118" t="s">
        <v>19</v>
      </c>
      <c r="N119" s="118" t="s">
        <v>400</v>
      </c>
      <c r="O119" s="118">
        <v>6</v>
      </c>
    </row>
    <row r="120" spans="1:15" ht="12.75">
      <c r="A120" s="118" t="s">
        <v>399</v>
      </c>
      <c r="B120" s="118" t="s">
        <v>367</v>
      </c>
      <c r="C120" s="118" t="s">
        <v>400</v>
      </c>
      <c r="D120" s="118">
        <v>3624735018</v>
      </c>
      <c r="E120" s="118">
        <v>0</v>
      </c>
      <c r="F120" s="118">
        <v>726918481</v>
      </c>
      <c r="G120" s="118">
        <v>0</v>
      </c>
      <c r="H120" s="118">
        <v>726918481</v>
      </c>
      <c r="I120" s="118">
        <v>2897816537</v>
      </c>
      <c r="J120" s="118" t="s">
        <v>347</v>
      </c>
      <c r="K120" s="118" t="s">
        <v>399</v>
      </c>
      <c r="L120" s="118" t="s">
        <v>400</v>
      </c>
      <c r="M120" s="118" t="s">
        <v>19</v>
      </c>
      <c r="N120" s="118" t="s">
        <v>400</v>
      </c>
      <c r="O120" s="118">
        <v>6</v>
      </c>
    </row>
    <row r="121" spans="1:15" ht="12.75">
      <c r="A121" s="118" t="s">
        <v>401</v>
      </c>
      <c r="B121" s="118" t="s">
        <v>257</v>
      </c>
      <c r="C121" s="118" t="s">
        <v>402</v>
      </c>
      <c r="D121" s="118">
        <v>49183840000</v>
      </c>
      <c r="E121" s="118">
        <v>44880000</v>
      </c>
      <c r="F121" s="118">
        <v>102160000</v>
      </c>
      <c r="G121" s="118">
        <v>44880000</v>
      </c>
      <c r="H121" s="118">
        <v>102160000</v>
      </c>
      <c r="I121" s="118">
        <v>49081680000</v>
      </c>
      <c r="J121" s="118" t="s">
        <v>347</v>
      </c>
      <c r="K121" s="118" t="s">
        <v>401</v>
      </c>
      <c r="L121" s="118" t="s">
        <v>402</v>
      </c>
      <c r="M121" s="118" t="s">
        <v>19</v>
      </c>
      <c r="N121" s="118" t="s">
        <v>402</v>
      </c>
      <c r="O121" s="118">
        <v>6</v>
      </c>
    </row>
    <row r="122" spans="1:15" ht="12.75">
      <c r="A122" s="118" t="s">
        <v>401</v>
      </c>
      <c r="B122" s="118" t="s">
        <v>367</v>
      </c>
      <c r="C122" s="118" t="s">
        <v>402</v>
      </c>
      <c r="D122" s="118">
        <v>6602976000</v>
      </c>
      <c r="E122" s="118">
        <v>0</v>
      </c>
      <c r="F122" s="118">
        <v>0</v>
      </c>
      <c r="G122" s="118">
        <v>0</v>
      </c>
      <c r="H122" s="118">
        <v>0</v>
      </c>
      <c r="I122" s="118">
        <v>6602976000</v>
      </c>
      <c r="J122" s="118" t="s">
        <v>347</v>
      </c>
      <c r="K122" s="118" t="s">
        <v>401</v>
      </c>
      <c r="L122" s="118" t="s">
        <v>402</v>
      </c>
      <c r="M122" s="118" t="s">
        <v>19</v>
      </c>
      <c r="N122" s="118" t="s">
        <v>402</v>
      </c>
      <c r="O122" s="118">
        <v>6</v>
      </c>
    </row>
    <row r="123" spans="1:15" ht="12.75">
      <c r="A123" s="118" t="s">
        <v>319</v>
      </c>
      <c r="B123" s="118" t="s">
        <v>257</v>
      </c>
      <c r="C123" s="118" t="s">
        <v>403</v>
      </c>
      <c r="D123" s="118">
        <v>329566054</v>
      </c>
      <c r="E123" s="118">
        <v>58564087</v>
      </c>
      <c r="F123" s="118">
        <v>117478733</v>
      </c>
      <c r="G123" s="118">
        <v>10261687</v>
      </c>
      <c r="H123" s="118">
        <v>69176333</v>
      </c>
      <c r="I123" s="118">
        <v>212087321</v>
      </c>
      <c r="J123" s="118" t="s">
        <v>347</v>
      </c>
      <c r="K123" s="118" t="s">
        <v>319</v>
      </c>
      <c r="L123" s="118" t="s">
        <v>403</v>
      </c>
      <c r="M123" s="118" t="s">
        <v>19</v>
      </c>
      <c r="N123" s="118" t="s">
        <v>403</v>
      </c>
      <c r="O123" s="118">
        <v>5</v>
      </c>
    </row>
    <row r="124" spans="1:15" ht="12.75">
      <c r="A124" s="118" t="s">
        <v>319</v>
      </c>
      <c r="B124" s="118" t="s">
        <v>367</v>
      </c>
      <c r="C124" s="118" t="s">
        <v>403</v>
      </c>
      <c r="D124" s="118">
        <v>69167</v>
      </c>
      <c r="E124" s="118">
        <v>0</v>
      </c>
      <c r="F124" s="118">
        <v>0</v>
      </c>
      <c r="G124" s="118">
        <v>0</v>
      </c>
      <c r="H124" s="118">
        <v>0</v>
      </c>
      <c r="I124" s="118">
        <v>69167</v>
      </c>
      <c r="J124" s="118" t="s">
        <v>347</v>
      </c>
      <c r="K124" s="118" t="s">
        <v>319</v>
      </c>
      <c r="L124" s="118" t="s">
        <v>403</v>
      </c>
      <c r="M124" s="118" t="s">
        <v>19</v>
      </c>
      <c r="N124" s="118" t="s">
        <v>403</v>
      </c>
      <c r="O124" s="118">
        <v>5</v>
      </c>
    </row>
    <row r="125" spans="1:15" ht="12.75">
      <c r="A125" s="118" t="s">
        <v>320</v>
      </c>
      <c r="B125" s="118" t="s">
        <v>257</v>
      </c>
      <c r="C125" s="118" t="s">
        <v>321</v>
      </c>
      <c r="D125" s="118">
        <v>329566054</v>
      </c>
      <c r="E125" s="118">
        <v>58564087</v>
      </c>
      <c r="F125" s="118">
        <v>117478733</v>
      </c>
      <c r="G125" s="118">
        <v>10261687</v>
      </c>
      <c r="H125" s="118">
        <v>69176333</v>
      </c>
      <c r="I125" s="118">
        <v>212087321</v>
      </c>
      <c r="J125" s="118" t="s">
        <v>347</v>
      </c>
      <c r="K125" s="118" t="s">
        <v>320</v>
      </c>
      <c r="L125" s="118" t="s">
        <v>321</v>
      </c>
      <c r="M125" s="118" t="s">
        <v>19</v>
      </c>
      <c r="N125" s="118" t="s">
        <v>321</v>
      </c>
      <c r="O125" s="118">
        <v>6</v>
      </c>
    </row>
    <row r="126" spans="1:15" ht="12.75">
      <c r="A126" s="118" t="s">
        <v>320</v>
      </c>
      <c r="B126" s="118" t="s">
        <v>367</v>
      </c>
      <c r="C126" s="118" t="s">
        <v>321</v>
      </c>
      <c r="D126" s="118">
        <v>69167</v>
      </c>
      <c r="E126" s="118">
        <v>0</v>
      </c>
      <c r="F126" s="118">
        <v>0</v>
      </c>
      <c r="G126" s="118">
        <v>0</v>
      </c>
      <c r="H126" s="118">
        <v>0</v>
      </c>
      <c r="I126" s="118">
        <v>69167</v>
      </c>
      <c r="J126" s="118" t="s">
        <v>347</v>
      </c>
      <c r="K126" s="118" t="s">
        <v>320</v>
      </c>
      <c r="L126" s="118" t="s">
        <v>321</v>
      </c>
      <c r="M126" s="118" t="s">
        <v>19</v>
      </c>
      <c r="N126" s="118" t="s">
        <v>321</v>
      </c>
      <c r="O126" s="118">
        <v>6</v>
      </c>
    </row>
    <row r="127" spans="1:15" ht="12.75">
      <c r="A127" s="118" t="s">
        <v>322</v>
      </c>
      <c r="B127" s="118" t="s">
        <v>257</v>
      </c>
      <c r="C127" s="118" t="s">
        <v>300</v>
      </c>
      <c r="D127" s="118">
        <v>315782825.55</v>
      </c>
      <c r="E127" s="118">
        <v>240000</v>
      </c>
      <c r="F127" s="118">
        <v>1622400</v>
      </c>
      <c r="G127" s="118">
        <v>240000</v>
      </c>
      <c r="H127" s="118">
        <v>1622400</v>
      </c>
      <c r="I127" s="118">
        <v>314160425.55</v>
      </c>
      <c r="J127" s="118" t="s">
        <v>347</v>
      </c>
      <c r="K127" s="118" t="s">
        <v>322</v>
      </c>
      <c r="L127" s="118" t="s">
        <v>300</v>
      </c>
      <c r="M127" s="118" t="s">
        <v>19</v>
      </c>
      <c r="N127" s="118" t="s">
        <v>300</v>
      </c>
      <c r="O127" s="118">
        <v>5</v>
      </c>
    </row>
    <row r="128" spans="1:15" ht="12.75">
      <c r="A128" s="118" t="s">
        <v>323</v>
      </c>
      <c r="B128" s="118" t="s">
        <v>257</v>
      </c>
      <c r="C128" s="118" t="s">
        <v>160</v>
      </c>
      <c r="D128" s="118">
        <v>132102651.7</v>
      </c>
      <c r="E128" s="118">
        <v>582240</v>
      </c>
      <c r="F128" s="118">
        <v>7860240</v>
      </c>
      <c r="G128" s="118">
        <v>582240</v>
      </c>
      <c r="H128" s="118">
        <v>7860240</v>
      </c>
      <c r="I128" s="118">
        <v>124242411.7</v>
      </c>
      <c r="J128" s="118" t="s">
        <v>347</v>
      </c>
      <c r="K128" s="118" t="s">
        <v>323</v>
      </c>
      <c r="L128" s="118" t="s">
        <v>160</v>
      </c>
      <c r="M128" s="118" t="s">
        <v>19</v>
      </c>
      <c r="N128" s="118" t="s">
        <v>160</v>
      </c>
      <c r="O128" s="118">
        <v>4</v>
      </c>
    </row>
    <row r="129" spans="1:15" ht="12.75">
      <c r="A129" s="118" t="s">
        <v>323</v>
      </c>
      <c r="B129" s="118" t="s">
        <v>367</v>
      </c>
      <c r="C129" s="118" t="s">
        <v>160</v>
      </c>
      <c r="D129" s="118">
        <v>25595794</v>
      </c>
      <c r="E129" s="118">
        <v>24544440</v>
      </c>
      <c r="F129" s="118">
        <v>24544440</v>
      </c>
      <c r="G129" s="118">
        <v>0</v>
      </c>
      <c r="H129" s="118">
        <v>0</v>
      </c>
      <c r="I129" s="118">
        <v>1051354</v>
      </c>
      <c r="J129" s="118" t="s">
        <v>347</v>
      </c>
      <c r="K129" s="118" t="s">
        <v>323</v>
      </c>
      <c r="L129" s="118" t="s">
        <v>160</v>
      </c>
      <c r="M129" s="118" t="s">
        <v>19</v>
      </c>
      <c r="N129" s="118" t="s">
        <v>160</v>
      </c>
      <c r="O129" s="118">
        <v>4</v>
      </c>
    </row>
    <row r="130" spans="1:15" ht="12.75">
      <c r="A130" s="118" t="s">
        <v>324</v>
      </c>
      <c r="B130" s="118" t="s">
        <v>257</v>
      </c>
      <c r="C130" s="118" t="s">
        <v>404</v>
      </c>
      <c r="D130" s="118">
        <v>131447601</v>
      </c>
      <c r="E130" s="118">
        <v>582240</v>
      </c>
      <c r="F130" s="118">
        <v>7860240</v>
      </c>
      <c r="G130" s="118">
        <v>582240</v>
      </c>
      <c r="H130" s="118">
        <v>7860240</v>
      </c>
      <c r="I130" s="118">
        <v>123587361</v>
      </c>
      <c r="J130" s="118" t="s">
        <v>347</v>
      </c>
      <c r="K130" s="118" t="s">
        <v>324</v>
      </c>
      <c r="L130" s="118" t="s">
        <v>404</v>
      </c>
      <c r="M130" s="118" t="s">
        <v>19</v>
      </c>
      <c r="N130" s="118" t="s">
        <v>404</v>
      </c>
      <c r="O130" s="118">
        <v>5</v>
      </c>
    </row>
    <row r="131" spans="1:15" ht="12.75">
      <c r="A131" s="118" t="s">
        <v>324</v>
      </c>
      <c r="B131" s="118" t="s">
        <v>367</v>
      </c>
      <c r="C131" s="118" t="s">
        <v>404</v>
      </c>
      <c r="D131" s="118">
        <v>944739</v>
      </c>
      <c r="E131" s="118">
        <v>0</v>
      </c>
      <c r="F131" s="118">
        <v>0</v>
      </c>
      <c r="G131" s="118">
        <v>0</v>
      </c>
      <c r="H131" s="118">
        <v>0</v>
      </c>
      <c r="I131" s="118">
        <v>944739</v>
      </c>
      <c r="J131" s="118" t="s">
        <v>347</v>
      </c>
      <c r="K131" s="118" t="s">
        <v>324</v>
      </c>
      <c r="L131" s="118" t="s">
        <v>404</v>
      </c>
      <c r="M131" s="118" t="s">
        <v>19</v>
      </c>
      <c r="N131" s="118" t="s">
        <v>404</v>
      </c>
      <c r="O131" s="118">
        <v>5</v>
      </c>
    </row>
    <row r="132" spans="1:15" ht="12.75">
      <c r="A132" s="118" t="s">
        <v>405</v>
      </c>
      <c r="B132" s="118" t="s">
        <v>257</v>
      </c>
      <c r="C132" s="118" t="s">
        <v>406</v>
      </c>
      <c r="D132" s="118">
        <v>7860240</v>
      </c>
      <c r="E132" s="118">
        <v>582240</v>
      </c>
      <c r="F132" s="118">
        <v>7860240</v>
      </c>
      <c r="G132" s="118">
        <v>582240</v>
      </c>
      <c r="H132" s="118">
        <v>7860240</v>
      </c>
      <c r="I132" s="118">
        <v>0</v>
      </c>
      <c r="J132" s="118" t="s">
        <v>347</v>
      </c>
      <c r="K132" s="118" t="s">
        <v>405</v>
      </c>
      <c r="L132" s="118" t="s">
        <v>406</v>
      </c>
      <c r="M132" s="118" t="s">
        <v>19</v>
      </c>
      <c r="N132" s="118" t="s">
        <v>406</v>
      </c>
      <c r="O132" s="118">
        <v>6</v>
      </c>
    </row>
    <row r="133" spans="1:15" ht="12.75">
      <c r="A133" s="118" t="s">
        <v>407</v>
      </c>
      <c r="B133" s="118" t="s">
        <v>257</v>
      </c>
      <c r="C133" s="118" t="s">
        <v>351</v>
      </c>
      <c r="D133" s="118">
        <v>123587361</v>
      </c>
      <c r="E133" s="118">
        <v>0</v>
      </c>
      <c r="F133" s="118">
        <v>0</v>
      </c>
      <c r="G133" s="118">
        <v>0</v>
      </c>
      <c r="H133" s="118">
        <v>0</v>
      </c>
      <c r="I133" s="118">
        <v>123587361</v>
      </c>
      <c r="J133" s="118" t="s">
        <v>347</v>
      </c>
      <c r="K133" s="118" t="s">
        <v>407</v>
      </c>
      <c r="L133" s="118" t="s">
        <v>351</v>
      </c>
      <c r="M133" s="118" t="s">
        <v>19</v>
      </c>
      <c r="N133" s="118" t="s">
        <v>351</v>
      </c>
      <c r="O133" s="118">
        <v>6</v>
      </c>
    </row>
    <row r="134" spans="1:15" ht="12.75">
      <c r="A134" s="118" t="s">
        <v>407</v>
      </c>
      <c r="B134" s="118" t="s">
        <v>367</v>
      </c>
      <c r="C134" s="118" t="s">
        <v>351</v>
      </c>
      <c r="D134" s="118">
        <v>944739</v>
      </c>
      <c r="E134" s="118">
        <v>0</v>
      </c>
      <c r="F134" s="118">
        <v>0</v>
      </c>
      <c r="G134" s="118">
        <v>0</v>
      </c>
      <c r="H134" s="118">
        <v>0</v>
      </c>
      <c r="I134" s="118">
        <v>944739</v>
      </c>
      <c r="J134" s="118" t="s">
        <v>347</v>
      </c>
      <c r="K134" s="118" t="s">
        <v>407</v>
      </c>
      <c r="L134" s="118" t="s">
        <v>351</v>
      </c>
      <c r="M134" s="118" t="s">
        <v>19</v>
      </c>
      <c r="N134" s="118" t="s">
        <v>351</v>
      </c>
      <c r="O134" s="118">
        <v>6</v>
      </c>
    </row>
    <row r="135" spans="1:15" ht="12.75">
      <c r="A135" s="118" t="s">
        <v>408</v>
      </c>
      <c r="B135" s="118" t="s">
        <v>367</v>
      </c>
      <c r="C135" s="118" t="s">
        <v>409</v>
      </c>
      <c r="D135" s="118">
        <v>24651055</v>
      </c>
      <c r="E135" s="118">
        <v>24544440</v>
      </c>
      <c r="F135" s="118">
        <v>24544440</v>
      </c>
      <c r="G135" s="118">
        <v>0</v>
      </c>
      <c r="H135" s="118">
        <v>0</v>
      </c>
      <c r="I135" s="118">
        <v>106615</v>
      </c>
      <c r="J135" s="118" t="s">
        <v>347</v>
      </c>
      <c r="K135" s="118" t="s">
        <v>408</v>
      </c>
      <c r="L135" s="118" t="s">
        <v>409</v>
      </c>
      <c r="M135" s="118" t="s">
        <v>19</v>
      </c>
      <c r="N135" s="118" t="s">
        <v>409</v>
      </c>
      <c r="O135" s="118">
        <v>5</v>
      </c>
    </row>
    <row r="136" spans="1:15" ht="12.75">
      <c r="A136" s="118" t="s">
        <v>410</v>
      </c>
      <c r="B136" s="118" t="s">
        <v>367</v>
      </c>
      <c r="C136" s="118" t="s">
        <v>411</v>
      </c>
      <c r="D136" s="118">
        <v>24544440</v>
      </c>
      <c r="E136" s="118">
        <v>24544440</v>
      </c>
      <c r="F136" s="118">
        <v>24544440</v>
      </c>
      <c r="G136" s="118">
        <v>0</v>
      </c>
      <c r="H136" s="118">
        <v>0</v>
      </c>
      <c r="I136" s="118">
        <v>0</v>
      </c>
      <c r="J136" s="118" t="s">
        <v>347</v>
      </c>
      <c r="K136" s="118" t="s">
        <v>410</v>
      </c>
      <c r="L136" s="118" t="s">
        <v>411</v>
      </c>
      <c r="M136" s="118" t="s">
        <v>19</v>
      </c>
      <c r="N136" s="118" t="s">
        <v>411</v>
      </c>
      <c r="O136" s="118">
        <v>6</v>
      </c>
    </row>
    <row r="137" spans="1:15" ht="12.75">
      <c r="A137" s="118" t="s">
        <v>412</v>
      </c>
      <c r="B137" s="118" t="s">
        <v>367</v>
      </c>
      <c r="C137" s="118" t="s">
        <v>413</v>
      </c>
      <c r="D137" s="118">
        <v>106615</v>
      </c>
      <c r="E137" s="118">
        <v>0</v>
      </c>
      <c r="F137" s="118">
        <v>0</v>
      </c>
      <c r="G137" s="118">
        <v>0</v>
      </c>
      <c r="H137" s="118">
        <v>0</v>
      </c>
      <c r="I137" s="118">
        <v>106615</v>
      </c>
      <c r="J137" s="118" t="s">
        <v>347</v>
      </c>
      <c r="K137" s="118" t="s">
        <v>412</v>
      </c>
      <c r="L137" s="118" t="s">
        <v>413</v>
      </c>
      <c r="M137" s="118" t="s">
        <v>19</v>
      </c>
      <c r="N137" s="118" t="s">
        <v>413</v>
      </c>
      <c r="O137" s="118">
        <v>6</v>
      </c>
    </row>
    <row r="138" spans="1:15" ht="12.75">
      <c r="A138" s="118" t="s">
        <v>325</v>
      </c>
      <c r="B138" s="118" t="s">
        <v>257</v>
      </c>
      <c r="C138" s="118" t="s">
        <v>300</v>
      </c>
      <c r="D138" s="118">
        <v>655050.7</v>
      </c>
      <c r="E138" s="118">
        <v>0</v>
      </c>
      <c r="F138" s="118">
        <v>0</v>
      </c>
      <c r="G138" s="118">
        <v>0</v>
      </c>
      <c r="H138" s="118">
        <v>0</v>
      </c>
      <c r="I138" s="118">
        <v>655050.7</v>
      </c>
      <c r="J138" s="118" t="s">
        <v>347</v>
      </c>
      <c r="K138" s="118" t="s">
        <v>325</v>
      </c>
      <c r="L138" s="118" t="s">
        <v>300</v>
      </c>
      <c r="M138" s="118" t="s">
        <v>19</v>
      </c>
      <c r="N138" s="118" t="s">
        <v>300</v>
      </c>
      <c r="O138" s="118">
        <v>5</v>
      </c>
    </row>
    <row r="139" spans="1:15" ht="12.75">
      <c r="A139" s="118" t="s">
        <v>10</v>
      </c>
      <c r="B139" s="118" t="s">
        <v>367</v>
      </c>
      <c r="C139" s="118" t="s">
        <v>295</v>
      </c>
      <c r="D139" s="118">
        <v>63354484</v>
      </c>
      <c r="E139" s="118">
        <v>20187016</v>
      </c>
      <c r="F139" s="118">
        <v>20187016</v>
      </c>
      <c r="G139" s="118">
        <v>20187016</v>
      </c>
      <c r="H139" s="118">
        <v>20187016</v>
      </c>
      <c r="I139" s="118">
        <v>43167468</v>
      </c>
      <c r="J139" s="118" t="s">
        <v>347</v>
      </c>
      <c r="K139" s="118" t="s">
        <v>10</v>
      </c>
      <c r="L139" s="118" t="s">
        <v>295</v>
      </c>
      <c r="M139" s="118" t="s">
        <v>10</v>
      </c>
      <c r="N139" s="118" t="s">
        <v>295</v>
      </c>
      <c r="O139" s="118">
        <v>1</v>
      </c>
    </row>
    <row r="140" spans="1:15" ht="12.75">
      <c r="A140" s="118" t="s">
        <v>414</v>
      </c>
      <c r="B140" s="118" t="s">
        <v>367</v>
      </c>
      <c r="C140" s="118" t="s">
        <v>245</v>
      </c>
      <c r="D140" s="118">
        <v>63354484</v>
      </c>
      <c r="E140" s="118">
        <v>20187016</v>
      </c>
      <c r="F140" s="118">
        <v>20187016</v>
      </c>
      <c r="G140" s="118">
        <v>20187016</v>
      </c>
      <c r="H140" s="118">
        <v>20187016</v>
      </c>
      <c r="I140" s="118">
        <v>43167468</v>
      </c>
      <c r="J140" s="118" t="s">
        <v>347</v>
      </c>
      <c r="K140" s="118" t="s">
        <v>414</v>
      </c>
      <c r="L140" s="118" t="s">
        <v>245</v>
      </c>
      <c r="M140" s="118" t="s">
        <v>10</v>
      </c>
      <c r="N140" s="118" t="s">
        <v>245</v>
      </c>
      <c r="O140" s="118">
        <v>2</v>
      </c>
    </row>
    <row r="141" spans="1:15" ht="12.75">
      <c r="A141" s="118" t="s">
        <v>415</v>
      </c>
      <c r="B141" s="118" t="s">
        <v>367</v>
      </c>
      <c r="C141" s="118" t="s">
        <v>245</v>
      </c>
      <c r="D141" s="118">
        <v>63354484</v>
      </c>
      <c r="E141" s="118">
        <v>20187016</v>
      </c>
      <c r="F141" s="118">
        <v>20187016</v>
      </c>
      <c r="G141" s="118">
        <v>20187016</v>
      </c>
      <c r="H141" s="118">
        <v>20187016</v>
      </c>
      <c r="I141" s="118">
        <v>43167468</v>
      </c>
      <c r="J141" s="118" t="s">
        <v>347</v>
      </c>
      <c r="K141" s="118" t="s">
        <v>415</v>
      </c>
      <c r="L141" s="118" t="s">
        <v>245</v>
      </c>
      <c r="M141" s="118" t="s">
        <v>10</v>
      </c>
      <c r="N141" s="118" t="s">
        <v>245</v>
      </c>
      <c r="O141" s="118">
        <v>3</v>
      </c>
    </row>
    <row r="142" spans="1:15" ht="12.75">
      <c r="A142" s="118" t="s">
        <v>416</v>
      </c>
      <c r="B142" s="118" t="s">
        <v>367</v>
      </c>
      <c r="C142" s="118" t="s">
        <v>245</v>
      </c>
      <c r="D142" s="118">
        <v>63354484</v>
      </c>
      <c r="E142" s="118">
        <v>20187016</v>
      </c>
      <c r="F142" s="118">
        <v>20187016</v>
      </c>
      <c r="G142" s="118">
        <v>20187016</v>
      </c>
      <c r="H142" s="118">
        <v>20187016</v>
      </c>
      <c r="I142" s="118">
        <v>43167468</v>
      </c>
      <c r="J142" s="118" t="s">
        <v>347</v>
      </c>
      <c r="K142" s="118" t="s">
        <v>416</v>
      </c>
      <c r="L142" s="118" t="s">
        <v>245</v>
      </c>
      <c r="M142" s="118" t="s">
        <v>10</v>
      </c>
      <c r="N142" s="118" t="s">
        <v>245</v>
      </c>
      <c r="O142" s="118">
        <v>4</v>
      </c>
    </row>
    <row r="143" spans="1:15" ht="12.75">
      <c r="A143" s="118" t="s">
        <v>417</v>
      </c>
      <c r="B143" s="118" t="s">
        <v>367</v>
      </c>
      <c r="C143" s="118" t="s">
        <v>418</v>
      </c>
      <c r="D143" s="118">
        <v>63354484</v>
      </c>
      <c r="E143" s="118">
        <v>20187016</v>
      </c>
      <c r="F143" s="118">
        <v>20187016</v>
      </c>
      <c r="G143" s="118">
        <v>20187016</v>
      </c>
      <c r="H143" s="118">
        <v>20187016</v>
      </c>
      <c r="I143" s="118">
        <v>43167468</v>
      </c>
      <c r="J143" s="118" t="s">
        <v>347</v>
      </c>
      <c r="K143" s="118" t="s">
        <v>417</v>
      </c>
      <c r="L143" s="118" t="s">
        <v>418</v>
      </c>
      <c r="M143" s="118" t="s">
        <v>10</v>
      </c>
      <c r="N143" s="118" t="s">
        <v>418</v>
      </c>
      <c r="O143" s="118">
        <v>5</v>
      </c>
    </row>
    <row r="144" spans="1:15" ht="12.75">
      <c r="A144" s="118" t="s">
        <v>419</v>
      </c>
      <c r="B144" s="118" t="s">
        <v>367</v>
      </c>
      <c r="C144" s="118" t="s">
        <v>420</v>
      </c>
      <c r="D144" s="118">
        <v>63354484</v>
      </c>
      <c r="E144" s="118">
        <v>20187016</v>
      </c>
      <c r="F144" s="118">
        <v>20187016</v>
      </c>
      <c r="G144" s="118">
        <v>20187016</v>
      </c>
      <c r="H144" s="118">
        <v>20187016</v>
      </c>
      <c r="I144" s="118">
        <v>43167468</v>
      </c>
      <c r="J144" s="118" t="s">
        <v>347</v>
      </c>
      <c r="K144" s="118" t="s">
        <v>419</v>
      </c>
      <c r="L144" s="118" t="s">
        <v>420</v>
      </c>
      <c r="M144" s="118" t="s">
        <v>10</v>
      </c>
      <c r="N144" s="118" t="s">
        <v>420</v>
      </c>
      <c r="O144" s="118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57421875" style="62" bestFit="1" customWidth="1"/>
    <col min="6" max="6" width="35.00390625" style="62" customWidth="1"/>
    <col min="7" max="7" width="17.28125" style="62" customWidth="1"/>
    <col min="8" max="8" width="14.8515625" style="58" customWidth="1"/>
    <col min="9" max="9" width="21.8515625" style="62" customWidth="1"/>
    <col min="10" max="10" width="19.421875" style="62" customWidth="1"/>
    <col min="11" max="11" width="20.28125" style="62" customWidth="1"/>
    <col min="12" max="12" width="15.8515625" style="58" customWidth="1"/>
    <col min="13" max="13" width="19.140625" style="58" customWidth="1"/>
    <col min="14" max="14" width="22.28125" style="58" customWidth="1"/>
    <col min="15" max="15" width="10.28125" style="94" customWidth="1"/>
    <col min="16" max="16384" width="11.421875" style="58" customWidth="1"/>
  </cols>
  <sheetData>
    <row r="1" spans="1:15" s="52" customFormat="1" ht="15.75">
      <c r="A1" s="296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</row>
    <row r="2" spans="1:15" s="52" customFormat="1" ht="14.25" customHeight="1">
      <c r="A2" s="299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/>
    </row>
    <row r="3" spans="1:15" s="52" customFormat="1" ht="16.5" customHeight="1">
      <c r="A3" s="299" t="s">
        <v>40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</row>
    <row r="4" spans="1:15" s="52" customFormat="1" ht="15.75">
      <c r="A4" s="299" t="s">
        <v>421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1"/>
    </row>
    <row r="5" spans="1:15" s="52" customFormat="1" ht="16.5" customHeight="1">
      <c r="A5" s="64"/>
      <c r="B5" s="54"/>
      <c r="C5" s="95"/>
      <c r="D5" s="55"/>
      <c r="E5" s="55"/>
      <c r="F5" s="55"/>
      <c r="G5" s="55"/>
      <c r="H5" s="54"/>
      <c r="I5" s="95"/>
      <c r="J5" s="95"/>
      <c r="K5" s="56"/>
      <c r="L5" s="53"/>
      <c r="M5" s="95"/>
      <c r="N5" s="95"/>
      <c r="O5" s="96"/>
    </row>
    <row r="6" spans="1:15" s="78" customFormat="1" ht="16.5" customHeight="1">
      <c r="A6" s="71"/>
      <c r="B6" s="60"/>
      <c r="C6" s="72" t="s">
        <v>58</v>
      </c>
      <c r="D6" s="73"/>
      <c r="E6" s="73"/>
      <c r="F6" s="74"/>
      <c r="G6" s="59"/>
      <c r="H6" s="75"/>
      <c r="K6" s="77"/>
      <c r="L6" s="73" t="s">
        <v>41</v>
      </c>
      <c r="M6" s="76" t="s">
        <v>355</v>
      </c>
      <c r="N6" s="60"/>
      <c r="O6" s="97"/>
    </row>
    <row r="7" spans="1:15" s="78" customFormat="1" ht="13.5" customHeight="1">
      <c r="A7" s="71"/>
      <c r="B7" s="60"/>
      <c r="C7" s="72" t="s">
        <v>62</v>
      </c>
      <c r="D7" s="74"/>
      <c r="E7" s="74"/>
      <c r="F7" s="74"/>
      <c r="G7" s="59"/>
      <c r="H7" s="79"/>
      <c r="K7" s="77"/>
      <c r="L7" s="73" t="s">
        <v>1</v>
      </c>
      <c r="M7" s="80">
        <v>2011</v>
      </c>
      <c r="N7" s="60"/>
      <c r="O7" s="97"/>
    </row>
    <row r="8" spans="1:15" s="78" customFormat="1" ht="16.5" customHeight="1">
      <c r="A8" s="71"/>
      <c r="B8" s="81"/>
      <c r="C8" s="72" t="s">
        <v>46</v>
      </c>
      <c r="D8" s="73"/>
      <c r="E8" s="73"/>
      <c r="F8" s="74"/>
      <c r="G8" s="59"/>
      <c r="H8" s="79"/>
      <c r="K8" s="77"/>
      <c r="L8" s="73" t="s">
        <v>2</v>
      </c>
      <c r="M8" s="105">
        <v>40641</v>
      </c>
      <c r="N8" s="60"/>
      <c r="O8" s="97"/>
    </row>
    <row r="9" spans="1:15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68"/>
      <c r="K9" s="70"/>
      <c r="L9" s="98"/>
      <c r="M9" s="69"/>
      <c r="N9" s="69"/>
      <c r="O9" s="99"/>
    </row>
    <row r="10" spans="1:15" s="63" customFormat="1" ht="13.5" customHeight="1" thickBot="1">
      <c r="A10" s="322" t="s">
        <v>59</v>
      </c>
      <c r="B10" s="323"/>
      <c r="C10" s="323"/>
      <c r="D10" s="323"/>
      <c r="E10" s="323"/>
      <c r="F10" s="324"/>
      <c r="G10" s="305" t="s">
        <v>65</v>
      </c>
      <c r="H10" s="305" t="s">
        <v>66</v>
      </c>
      <c r="I10" s="305" t="s">
        <v>67</v>
      </c>
      <c r="J10" s="302" t="s">
        <v>68</v>
      </c>
      <c r="K10" s="302" t="s">
        <v>69</v>
      </c>
      <c r="L10" s="302" t="s">
        <v>70</v>
      </c>
      <c r="M10" s="302" t="s">
        <v>71</v>
      </c>
      <c r="N10" s="305" t="s">
        <v>72</v>
      </c>
      <c r="O10" s="315" t="s">
        <v>73</v>
      </c>
    </row>
    <row r="11" spans="1:15" s="63" customFormat="1" ht="12.75">
      <c r="A11" s="41" t="s">
        <v>6</v>
      </c>
      <c r="B11" s="42" t="s">
        <v>7</v>
      </c>
      <c r="C11" s="41" t="s">
        <v>8</v>
      </c>
      <c r="D11" s="43" t="s">
        <v>9</v>
      </c>
      <c r="E11" s="24" t="s">
        <v>10</v>
      </c>
      <c r="F11" s="308" t="s">
        <v>11</v>
      </c>
      <c r="G11" s="306"/>
      <c r="H11" s="306"/>
      <c r="I11" s="306"/>
      <c r="J11" s="303"/>
      <c r="K11" s="303"/>
      <c r="L11" s="303"/>
      <c r="M11" s="303"/>
      <c r="N11" s="306"/>
      <c r="O11" s="316"/>
    </row>
    <row r="12" spans="1:15" s="57" customFormat="1" ht="12.75">
      <c r="A12" s="311" t="s">
        <v>12</v>
      </c>
      <c r="B12" s="313" t="s">
        <v>13</v>
      </c>
      <c r="C12" s="311" t="s">
        <v>14</v>
      </c>
      <c r="D12" s="311" t="s">
        <v>15</v>
      </c>
      <c r="E12" s="25" t="s">
        <v>16</v>
      </c>
      <c r="F12" s="309"/>
      <c r="G12" s="306"/>
      <c r="H12" s="306"/>
      <c r="I12" s="306"/>
      <c r="J12" s="303" t="s">
        <v>17</v>
      </c>
      <c r="K12" s="303"/>
      <c r="L12" s="303"/>
      <c r="M12" s="303"/>
      <c r="N12" s="306"/>
      <c r="O12" s="316"/>
    </row>
    <row r="13" spans="1:15" s="57" customFormat="1" ht="13.5" thickBot="1">
      <c r="A13" s="312"/>
      <c r="B13" s="314"/>
      <c r="C13" s="312"/>
      <c r="D13" s="312"/>
      <c r="E13" s="26" t="s">
        <v>19</v>
      </c>
      <c r="F13" s="310"/>
      <c r="G13" s="307"/>
      <c r="H13" s="307"/>
      <c r="I13" s="307"/>
      <c r="J13" s="304"/>
      <c r="K13" s="304"/>
      <c r="L13" s="304"/>
      <c r="M13" s="304"/>
      <c r="N13" s="307"/>
      <c r="O13" s="317"/>
    </row>
    <row r="14" spans="1:15" s="57" customFormat="1" ht="15.75" thickBot="1">
      <c r="A14" s="287" t="s">
        <v>20</v>
      </c>
      <c r="B14" s="288"/>
      <c r="C14" s="288"/>
      <c r="D14" s="288"/>
      <c r="E14" s="288"/>
      <c r="F14" s="289"/>
      <c r="G14" s="44">
        <f>G15+G19+G21</f>
        <v>6289444338.34</v>
      </c>
      <c r="H14" s="44">
        <f>H15+H19+H21</f>
        <v>0</v>
      </c>
      <c r="I14" s="44">
        <f>+G14+H14</f>
        <v>6289444338.34</v>
      </c>
      <c r="J14" s="44">
        <f>J15+J19+J21</f>
        <v>2160646831</v>
      </c>
      <c r="K14" s="44">
        <f>K15+K19+K21</f>
        <v>2986665290</v>
      </c>
      <c r="L14" s="44">
        <f>L15+L19+L21</f>
        <v>1370904237</v>
      </c>
      <c r="M14" s="44">
        <f>M15+M19+M21</f>
        <v>2179306098</v>
      </c>
      <c r="N14" s="44">
        <f>+I14-K14</f>
        <v>3302779048.34</v>
      </c>
      <c r="O14" s="83">
        <f>+K14/I14</f>
        <v>0.4748695002821638</v>
      </c>
    </row>
    <row r="15" spans="1:16" s="57" customFormat="1" ht="15">
      <c r="A15" s="27">
        <v>1</v>
      </c>
      <c r="B15" s="28"/>
      <c r="C15" s="28"/>
      <c r="D15" s="29"/>
      <c r="E15" s="29"/>
      <c r="F15" s="1" t="s">
        <v>21</v>
      </c>
      <c r="G15" s="45">
        <f>+G16</f>
        <v>124266130.42</v>
      </c>
      <c r="H15" s="45">
        <f>+H16</f>
        <v>0</v>
      </c>
      <c r="I15" s="45">
        <f aca="true" t="shared" si="0" ref="I15:I45">+G15+H15</f>
        <v>124266130.42</v>
      </c>
      <c r="J15" s="45">
        <f>+J16</f>
        <v>9075200</v>
      </c>
      <c r="K15" s="45">
        <f>+K16</f>
        <v>49001200</v>
      </c>
      <c r="L15" s="45">
        <f>+L16</f>
        <v>9075200</v>
      </c>
      <c r="M15" s="45">
        <f>+M16</f>
        <v>49001200</v>
      </c>
      <c r="N15" s="45">
        <f aca="true" t="shared" si="1" ref="N15:N44">+I15-K15</f>
        <v>75264930.42</v>
      </c>
      <c r="O15" s="83">
        <f>+O16</f>
        <v>0.39432466299854707</v>
      </c>
      <c r="P15" s="155"/>
    </row>
    <row r="16" spans="1:16" ht="30">
      <c r="A16" s="27">
        <v>1</v>
      </c>
      <c r="B16" s="28">
        <v>0</v>
      </c>
      <c r="C16" s="28">
        <v>2</v>
      </c>
      <c r="D16" s="29"/>
      <c r="E16" s="29"/>
      <c r="F16" s="2" t="s">
        <v>28</v>
      </c>
      <c r="G16" s="45">
        <f>SUM(G17:G18)</f>
        <v>124266130.42</v>
      </c>
      <c r="H16" s="45">
        <f>SUM(H17:H18)</f>
        <v>0</v>
      </c>
      <c r="I16" s="45">
        <f t="shared" si="0"/>
        <v>124266130.42</v>
      </c>
      <c r="J16" s="45">
        <f>SUM(J17:J18)</f>
        <v>9075200</v>
      </c>
      <c r="K16" s="45">
        <f>SUM(K17:K18)</f>
        <v>49001200</v>
      </c>
      <c r="L16" s="45">
        <f>SUM(L17:L18)</f>
        <v>9075200</v>
      </c>
      <c r="M16" s="45">
        <f>SUM(M17:M18)</f>
        <v>49001200</v>
      </c>
      <c r="N16" s="45">
        <f t="shared" si="1"/>
        <v>75264930.42</v>
      </c>
      <c r="O16" s="84">
        <f aca="true" t="shared" si="2" ref="O16:O41">+K16/I16</f>
        <v>0.39432466299854707</v>
      </c>
      <c r="P16" s="108"/>
    </row>
    <row r="17" spans="1:15" ht="14.25">
      <c r="A17" s="119">
        <v>1</v>
      </c>
      <c r="B17" s="120">
        <v>0</v>
      </c>
      <c r="C17" s="120">
        <v>2</v>
      </c>
      <c r="D17" s="121" t="s">
        <v>38</v>
      </c>
      <c r="E17" s="121" t="s">
        <v>42</v>
      </c>
      <c r="F17" s="145" t="s">
        <v>39</v>
      </c>
      <c r="G17" s="122">
        <f>+'EJEC RESERV'!D18</f>
        <v>116993848.5</v>
      </c>
      <c r="H17" s="122">
        <v>0</v>
      </c>
      <c r="I17" s="122">
        <f t="shared" si="0"/>
        <v>116993848.5</v>
      </c>
      <c r="J17" s="122">
        <f>+'EJEC RESERV'!E18</f>
        <v>9048000</v>
      </c>
      <c r="K17" s="122">
        <f>+'EJEC RESERV'!F18</f>
        <v>42262000</v>
      </c>
      <c r="L17" s="122">
        <f>+'EJEC RESERV'!G18</f>
        <v>9048000</v>
      </c>
      <c r="M17" s="122">
        <f>+'EJEC RESERV'!H18</f>
        <v>42262000</v>
      </c>
      <c r="N17" s="122">
        <f t="shared" si="1"/>
        <v>74731848.5</v>
      </c>
      <c r="O17" s="146">
        <f t="shared" si="2"/>
        <v>0.3612326677158586</v>
      </c>
    </row>
    <row r="18" spans="1:15" ht="15" thickBot="1">
      <c r="A18" s="119">
        <v>1</v>
      </c>
      <c r="B18" s="120">
        <v>0</v>
      </c>
      <c r="C18" s="120">
        <v>2</v>
      </c>
      <c r="D18" s="121" t="s">
        <v>29</v>
      </c>
      <c r="E18" s="121" t="s">
        <v>42</v>
      </c>
      <c r="F18" s="145" t="s">
        <v>157</v>
      </c>
      <c r="G18" s="122">
        <f>+'EJEC RESERV'!D19</f>
        <v>7272281.92</v>
      </c>
      <c r="H18" s="122">
        <v>0</v>
      </c>
      <c r="I18" s="122">
        <f t="shared" si="0"/>
        <v>7272281.92</v>
      </c>
      <c r="J18" s="122">
        <f>+'EJEC RESERV'!E19</f>
        <v>27200</v>
      </c>
      <c r="K18" s="122">
        <f>+'EJEC RESERV'!F19</f>
        <v>6739200</v>
      </c>
      <c r="L18" s="122">
        <f>+'EJEC RESERV'!G19</f>
        <v>27200</v>
      </c>
      <c r="M18" s="122">
        <f>+'EJEC RESERV'!H19</f>
        <v>6739200</v>
      </c>
      <c r="N18" s="122">
        <f t="shared" si="1"/>
        <v>533081.9199999999</v>
      </c>
      <c r="O18" s="146">
        <f t="shared" si="2"/>
        <v>0.9266967472020117</v>
      </c>
    </row>
    <row r="19" spans="1:15" ht="15">
      <c r="A19" s="27">
        <v>2</v>
      </c>
      <c r="B19" s="28"/>
      <c r="C19" s="28"/>
      <c r="D19" s="29"/>
      <c r="E19" s="29"/>
      <c r="F19" s="2" t="s">
        <v>32</v>
      </c>
      <c r="G19" s="45">
        <f>+G20</f>
        <v>943699133.75</v>
      </c>
      <c r="H19" s="45">
        <f>+H20</f>
        <v>0</v>
      </c>
      <c r="I19" s="45">
        <f t="shared" si="0"/>
        <v>943699133.75</v>
      </c>
      <c r="J19" s="45">
        <f>+J20</f>
        <v>192136427</v>
      </c>
      <c r="K19" s="45">
        <f>+K20</f>
        <v>488771480</v>
      </c>
      <c r="L19" s="45">
        <f>+L20</f>
        <v>190134910</v>
      </c>
      <c r="M19" s="45">
        <f>+M20</f>
        <v>469153365</v>
      </c>
      <c r="N19" s="45">
        <f t="shared" si="1"/>
        <v>454927653.75</v>
      </c>
      <c r="O19" s="83">
        <f>+O20</f>
        <v>0.5179314704441415</v>
      </c>
    </row>
    <row r="20" spans="1:15" ht="28.5">
      <c r="A20" s="119">
        <v>2</v>
      </c>
      <c r="B20" s="120">
        <v>0</v>
      </c>
      <c r="C20" s="120">
        <v>4</v>
      </c>
      <c r="D20" s="121"/>
      <c r="E20" s="121" t="s">
        <v>42</v>
      </c>
      <c r="F20" s="145" t="s">
        <v>33</v>
      </c>
      <c r="G20" s="122">
        <f>+'EJEC RESERV'!D21</f>
        <v>943699133.75</v>
      </c>
      <c r="H20" s="122">
        <v>0</v>
      </c>
      <c r="I20" s="122">
        <f t="shared" si="0"/>
        <v>943699133.75</v>
      </c>
      <c r="J20" s="122">
        <f>+'EJEC RESERV'!E21</f>
        <v>192136427</v>
      </c>
      <c r="K20" s="122">
        <f>+'EJEC RESERV'!F21</f>
        <v>488771480</v>
      </c>
      <c r="L20" s="122">
        <f>+'EJEC RESERV'!G21</f>
        <v>190134910</v>
      </c>
      <c r="M20" s="122">
        <f>+'EJEC RESERV'!H21</f>
        <v>469153365</v>
      </c>
      <c r="N20" s="122">
        <f t="shared" si="1"/>
        <v>454927653.75</v>
      </c>
      <c r="O20" s="146">
        <f t="shared" si="2"/>
        <v>0.5179314704441415</v>
      </c>
    </row>
    <row r="21" spans="1:15" ht="15" customHeight="1">
      <c r="A21" s="27">
        <v>5</v>
      </c>
      <c r="B21" s="28"/>
      <c r="C21" s="28"/>
      <c r="D21" s="34"/>
      <c r="E21" s="33"/>
      <c r="F21" s="5" t="s">
        <v>43</v>
      </c>
      <c r="G21" s="45">
        <f aca="true" t="shared" si="3" ref="G21:M21">G22</f>
        <v>5221479074.17</v>
      </c>
      <c r="H21" s="45">
        <f t="shared" si="3"/>
        <v>0</v>
      </c>
      <c r="I21" s="45">
        <f t="shared" si="0"/>
        <v>5221479074.17</v>
      </c>
      <c r="J21" s="45">
        <f t="shared" si="3"/>
        <v>1959435204</v>
      </c>
      <c r="K21" s="45">
        <f t="shared" si="3"/>
        <v>2448892610</v>
      </c>
      <c r="L21" s="45">
        <f t="shared" si="3"/>
        <v>1171694127</v>
      </c>
      <c r="M21" s="45">
        <f t="shared" si="3"/>
        <v>1661151533</v>
      </c>
      <c r="N21" s="45">
        <f t="shared" si="1"/>
        <v>2772586464.17</v>
      </c>
      <c r="O21" s="84">
        <f t="shared" si="2"/>
        <v>0.4690036243014673</v>
      </c>
    </row>
    <row r="22" spans="1:15" ht="14.25">
      <c r="A22" s="119" t="s">
        <v>26</v>
      </c>
      <c r="B22" s="120" t="s">
        <v>23</v>
      </c>
      <c r="C22" s="120" t="s">
        <v>48</v>
      </c>
      <c r="D22" s="123"/>
      <c r="E22" s="147" t="s">
        <v>42</v>
      </c>
      <c r="F22" s="126" t="s">
        <v>49</v>
      </c>
      <c r="G22" s="122">
        <f>+'EJEC RESERV'!D57</f>
        <v>5221479074.17</v>
      </c>
      <c r="H22" s="122">
        <v>0</v>
      </c>
      <c r="I22" s="122">
        <f t="shared" si="0"/>
        <v>5221479074.17</v>
      </c>
      <c r="J22" s="122">
        <f>+'EJEC RESERV'!E57</f>
        <v>1959435204</v>
      </c>
      <c r="K22" s="122">
        <f>+'EJEC RESERV'!F57</f>
        <v>2448892610</v>
      </c>
      <c r="L22" s="122">
        <f>+'EJEC RESERV'!G57</f>
        <v>1171694127</v>
      </c>
      <c r="M22" s="122">
        <f>+'EJEC RESERV'!H57</f>
        <v>1661151533</v>
      </c>
      <c r="N22" s="122">
        <f t="shared" si="1"/>
        <v>2772586464.17</v>
      </c>
      <c r="O22" s="146">
        <f t="shared" si="2"/>
        <v>0.4690036243014673</v>
      </c>
    </row>
    <row r="23" spans="1:15" ht="15">
      <c r="A23" s="290" t="s">
        <v>44</v>
      </c>
      <c r="B23" s="291"/>
      <c r="C23" s="291"/>
      <c r="D23" s="291"/>
      <c r="E23" s="291"/>
      <c r="F23" s="292"/>
      <c r="G23" s="49">
        <f>G24+G33+G38+G28</f>
        <v>81823727959.23999</v>
      </c>
      <c r="H23" s="49">
        <f>H24+H33+H38+H28</f>
        <v>0</v>
      </c>
      <c r="I23" s="49">
        <f t="shared" si="0"/>
        <v>81823727959.23999</v>
      </c>
      <c r="J23" s="49">
        <f>J24+J33+J38+J28</f>
        <v>305964479</v>
      </c>
      <c r="K23" s="49">
        <f>K24+K33+K38+K28</f>
        <v>1235131256</v>
      </c>
      <c r="L23" s="49">
        <f>L24+L33+L38+L28</f>
        <v>163884904</v>
      </c>
      <c r="M23" s="49">
        <f>M24+M33+M38+M28</f>
        <v>1093051681</v>
      </c>
      <c r="N23" s="49">
        <f t="shared" si="1"/>
        <v>80588596703.23999</v>
      </c>
      <c r="O23" s="87">
        <f t="shared" si="2"/>
        <v>0.015095025450505914</v>
      </c>
    </row>
    <row r="24" spans="1:15" ht="60">
      <c r="A24" s="109">
        <v>111</v>
      </c>
      <c r="B24" s="109"/>
      <c r="C24" s="109"/>
      <c r="D24" s="109"/>
      <c r="E24" s="109"/>
      <c r="F24" s="110" t="s">
        <v>245</v>
      </c>
      <c r="G24" s="49">
        <f>+G25</f>
        <v>63607901.94</v>
      </c>
      <c r="H24" s="49">
        <f>+H25</f>
        <v>0</v>
      </c>
      <c r="I24" s="49">
        <f t="shared" si="0"/>
        <v>63607901.94</v>
      </c>
      <c r="J24" s="49">
        <f>+J25</f>
        <v>20187016</v>
      </c>
      <c r="K24" s="49">
        <f>+K25</f>
        <v>20187016</v>
      </c>
      <c r="L24" s="49">
        <f>+L25</f>
        <v>20187016</v>
      </c>
      <c r="M24" s="49">
        <f>+M25</f>
        <v>20187016</v>
      </c>
      <c r="N24" s="49">
        <f t="shared" si="1"/>
        <v>43420885.94</v>
      </c>
      <c r="O24" s="87">
        <f t="shared" si="2"/>
        <v>0.3173664809608402</v>
      </c>
    </row>
    <row r="25" spans="1:15" ht="60">
      <c r="A25" s="109">
        <v>111</v>
      </c>
      <c r="B25" s="109">
        <v>506</v>
      </c>
      <c r="C25" s="109"/>
      <c r="D25" s="109"/>
      <c r="E25" s="109"/>
      <c r="F25" s="110" t="s">
        <v>245</v>
      </c>
      <c r="G25" s="49">
        <f>+G26+G27</f>
        <v>63607901.94</v>
      </c>
      <c r="H25" s="49">
        <f>+H27</f>
        <v>0</v>
      </c>
      <c r="I25" s="49">
        <f t="shared" si="0"/>
        <v>63607901.94</v>
      </c>
      <c r="J25" s="49">
        <f>+J26+J27</f>
        <v>20187016</v>
      </c>
      <c r="K25" s="49">
        <f>+K26+K27</f>
        <v>20187016</v>
      </c>
      <c r="L25" s="49">
        <f>+L26+L27</f>
        <v>20187016</v>
      </c>
      <c r="M25" s="49">
        <f>+M26+M27</f>
        <v>20187016</v>
      </c>
      <c r="N25" s="49">
        <f t="shared" si="1"/>
        <v>43420885.94</v>
      </c>
      <c r="O25" s="87">
        <f>+O27</f>
        <v>0.3186359469047211</v>
      </c>
    </row>
    <row r="26" spans="1:15" ht="57">
      <c r="A26" s="148">
        <v>111</v>
      </c>
      <c r="B26" s="148">
        <v>506</v>
      </c>
      <c r="C26" s="148">
        <v>1</v>
      </c>
      <c r="D26" s="148"/>
      <c r="E26" s="148">
        <v>20</v>
      </c>
      <c r="F26" s="149" t="s">
        <v>245</v>
      </c>
      <c r="G26" s="150">
        <f>+'EJEC RESERV'!D65</f>
        <v>253417.94</v>
      </c>
      <c r="H26" s="150">
        <v>0</v>
      </c>
      <c r="I26" s="150">
        <f t="shared" si="0"/>
        <v>253417.94</v>
      </c>
      <c r="J26" s="150">
        <f>+'EJEC RESERV'!E65</f>
        <v>0</v>
      </c>
      <c r="K26" s="150">
        <f>+'EJEC RESERV'!F65</f>
        <v>0</v>
      </c>
      <c r="L26" s="150">
        <f>+'EJEC RESERV'!G65</f>
        <v>0</v>
      </c>
      <c r="M26" s="150">
        <f>+'EJEC RESERV'!H65</f>
        <v>0</v>
      </c>
      <c r="N26" s="122">
        <f t="shared" si="1"/>
        <v>253417.94</v>
      </c>
      <c r="O26" s="151">
        <f>+K26/I26</f>
        <v>0</v>
      </c>
    </row>
    <row r="27" spans="1:15" ht="57">
      <c r="A27" s="148">
        <v>111</v>
      </c>
      <c r="B27" s="148">
        <v>506</v>
      </c>
      <c r="C27" s="148">
        <v>1</v>
      </c>
      <c r="D27" s="148"/>
      <c r="E27" s="148">
        <v>21</v>
      </c>
      <c r="F27" s="149" t="s">
        <v>245</v>
      </c>
      <c r="G27" s="150">
        <f>+'EJEC RESERV'!D142</f>
        <v>63354484</v>
      </c>
      <c r="H27" s="150">
        <v>0</v>
      </c>
      <c r="I27" s="150">
        <f t="shared" si="0"/>
        <v>63354484</v>
      </c>
      <c r="J27" s="150">
        <f>+'EJEC RESERV'!E142</f>
        <v>20187016</v>
      </c>
      <c r="K27" s="150">
        <f>+'EJEC RESERV'!F142</f>
        <v>20187016</v>
      </c>
      <c r="L27" s="150">
        <f>+'EJEC RESERV'!G142</f>
        <v>20187016</v>
      </c>
      <c r="M27" s="150">
        <f>+'EJEC RESERV'!H142</f>
        <v>20187016</v>
      </c>
      <c r="N27" s="122">
        <f t="shared" si="1"/>
        <v>43167468</v>
      </c>
      <c r="O27" s="151">
        <f t="shared" si="2"/>
        <v>0.3186359469047211</v>
      </c>
    </row>
    <row r="28" spans="1:15" ht="75">
      <c r="A28" s="27">
        <v>211</v>
      </c>
      <c r="B28" s="28"/>
      <c r="C28" s="28"/>
      <c r="D28" s="34"/>
      <c r="E28" s="33"/>
      <c r="F28" s="5" t="s">
        <v>159</v>
      </c>
      <c r="G28" s="47">
        <f>G29+G30</f>
        <v>2110585295.29</v>
      </c>
      <c r="H28" s="47">
        <f>H30</f>
        <v>0</v>
      </c>
      <c r="I28" s="47">
        <f t="shared" si="0"/>
        <v>2110585295.29</v>
      </c>
      <c r="J28" s="47">
        <f>J29+J30</f>
        <v>87362733</v>
      </c>
      <c r="K28" s="47">
        <f>K29+K30</f>
        <v>164755983</v>
      </c>
      <c r="L28" s="47">
        <f>L29+L30</f>
        <v>54353250</v>
      </c>
      <c r="M28" s="47">
        <f>M29+M30</f>
        <v>131746500</v>
      </c>
      <c r="N28" s="47">
        <f t="shared" si="1"/>
        <v>1945829312.29</v>
      </c>
      <c r="O28" s="86">
        <f>+K28/I28</f>
        <v>0.07806175062797549</v>
      </c>
    </row>
    <row r="29" spans="1:15" ht="44.25" customHeight="1">
      <c r="A29" s="27">
        <v>211</v>
      </c>
      <c r="B29" s="28" t="s">
        <v>51</v>
      </c>
      <c r="C29" s="28"/>
      <c r="D29" s="34"/>
      <c r="E29" s="33">
        <v>20</v>
      </c>
      <c r="F29" s="101" t="s">
        <v>53</v>
      </c>
      <c r="G29" s="47">
        <f>+G31</f>
        <v>1391702493.29</v>
      </c>
      <c r="H29" s="47">
        <f>SUM(H31:H31)</f>
        <v>0</v>
      </c>
      <c r="I29" s="47">
        <f t="shared" si="0"/>
        <v>1391702493.29</v>
      </c>
      <c r="J29" s="47">
        <f aca="true" t="shared" si="4" ref="J29:M30">+J31</f>
        <v>54353250</v>
      </c>
      <c r="K29" s="47">
        <f t="shared" si="4"/>
        <v>131746500</v>
      </c>
      <c r="L29" s="47">
        <f t="shared" si="4"/>
        <v>54353250</v>
      </c>
      <c r="M29" s="47">
        <f t="shared" si="4"/>
        <v>131746500</v>
      </c>
      <c r="N29" s="47">
        <f t="shared" si="1"/>
        <v>1259955993.29</v>
      </c>
      <c r="O29" s="86">
        <f>+K29/I29</f>
        <v>0.09466570666877935</v>
      </c>
    </row>
    <row r="30" spans="1:15" ht="44.25" customHeight="1">
      <c r="A30" s="27">
        <v>211</v>
      </c>
      <c r="B30" s="28" t="s">
        <v>51</v>
      </c>
      <c r="C30" s="28"/>
      <c r="D30" s="34"/>
      <c r="E30" s="33">
        <v>21</v>
      </c>
      <c r="F30" s="101" t="s">
        <v>53</v>
      </c>
      <c r="G30" s="47">
        <f>+G32</f>
        <v>718882802</v>
      </c>
      <c r="H30" s="47">
        <f>SUM(H32:H32)</f>
        <v>0</v>
      </c>
      <c r="I30" s="47">
        <f t="shared" si="0"/>
        <v>718882802</v>
      </c>
      <c r="J30" s="47">
        <f t="shared" si="4"/>
        <v>33009483</v>
      </c>
      <c r="K30" s="47">
        <f t="shared" si="4"/>
        <v>33009483</v>
      </c>
      <c r="L30" s="47">
        <f t="shared" si="4"/>
        <v>0</v>
      </c>
      <c r="M30" s="47">
        <f t="shared" si="4"/>
        <v>0</v>
      </c>
      <c r="N30" s="47">
        <f t="shared" si="1"/>
        <v>685873319</v>
      </c>
      <c r="O30" s="86">
        <f>+K30/I30</f>
        <v>0.04591775308598911</v>
      </c>
    </row>
    <row r="31" spans="1:15" ht="71.25">
      <c r="A31" s="119">
        <v>211</v>
      </c>
      <c r="B31" s="120" t="s">
        <v>51</v>
      </c>
      <c r="C31" s="120" t="s">
        <v>23</v>
      </c>
      <c r="D31" s="123"/>
      <c r="E31" s="124">
        <v>20</v>
      </c>
      <c r="F31" s="125" t="s">
        <v>247</v>
      </c>
      <c r="G31" s="122">
        <f>+'EJEC RESERV'!D68</f>
        <v>1391702493.29</v>
      </c>
      <c r="H31" s="122">
        <v>0</v>
      </c>
      <c r="I31" s="122">
        <f t="shared" si="0"/>
        <v>1391702493.29</v>
      </c>
      <c r="J31" s="122">
        <f>+'EJEC RESERV'!E68</f>
        <v>54353250</v>
      </c>
      <c r="K31" s="122">
        <f>+'EJEC RESERV'!F68</f>
        <v>131746500</v>
      </c>
      <c r="L31" s="122">
        <f>+'EJEC RESERV'!G68</f>
        <v>54353250</v>
      </c>
      <c r="M31" s="122">
        <f>+'EJEC RESERV'!H68</f>
        <v>131746500</v>
      </c>
      <c r="N31" s="122">
        <f t="shared" si="1"/>
        <v>1259955993.29</v>
      </c>
      <c r="O31" s="146">
        <f>+K31/I31</f>
        <v>0.09466570666877935</v>
      </c>
    </row>
    <row r="32" spans="1:15" ht="71.25">
      <c r="A32" s="119">
        <v>211</v>
      </c>
      <c r="B32" s="120" t="s">
        <v>51</v>
      </c>
      <c r="C32" s="120" t="s">
        <v>23</v>
      </c>
      <c r="D32" s="123"/>
      <c r="E32" s="124">
        <v>21</v>
      </c>
      <c r="F32" s="125" t="s">
        <v>247</v>
      </c>
      <c r="G32" s="122">
        <f>+'EJEC RESERV'!D69</f>
        <v>718882802</v>
      </c>
      <c r="H32" s="122">
        <v>0</v>
      </c>
      <c r="I32" s="122">
        <f t="shared" si="0"/>
        <v>718882802</v>
      </c>
      <c r="J32" s="122">
        <f>+'EJEC RESERV'!E69</f>
        <v>33009483</v>
      </c>
      <c r="K32" s="122">
        <f>+'EJEC RESERV'!F69</f>
        <v>33009483</v>
      </c>
      <c r="L32" s="122">
        <f>+'EJEC RESERV'!G69</f>
        <v>0</v>
      </c>
      <c r="M32" s="122">
        <f>+'EJEC RESERV'!H69</f>
        <v>0</v>
      </c>
      <c r="N32" s="122">
        <f t="shared" si="1"/>
        <v>685873319</v>
      </c>
      <c r="O32" s="146">
        <f>+K32/I32</f>
        <v>0.04591775308598911</v>
      </c>
    </row>
    <row r="33" spans="1:15" ht="45">
      <c r="A33" s="27" t="s">
        <v>50</v>
      </c>
      <c r="B33" s="28"/>
      <c r="C33" s="28"/>
      <c r="D33" s="34"/>
      <c r="E33" s="33"/>
      <c r="F33" s="5" t="s">
        <v>52</v>
      </c>
      <c r="G33" s="47">
        <f>+G34+G35</f>
        <v>235350750.76</v>
      </c>
      <c r="H33" s="47">
        <f>H34</f>
        <v>0</v>
      </c>
      <c r="I33" s="47">
        <f t="shared" si="0"/>
        <v>235350750.76</v>
      </c>
      <c r="J33" s="47">
        <f>+J34+J35</f>
        <v>2842541</v>
      </c>
      <c r="K33" s="47">
        <f>+K34+K35</f>
        <v>2842541</v>
      </c>
      <c r="L33" s="47">
        <f>+L34+L35</f>
        <v>0</v>
      </c>
      <c r="M33" s="47">
        <f>+M34+M35</f>
        <v>0</v>
      </c>
      <c r="N33" s="47">
        <f t="shared" si="1"/>
        <v>232508209.76</v>
      </c>
      <c r="O33" s="86">
        <f t="shared" si="2"/>
        <v>0.012077892213306319</v>
      </c>
    </row>
    <row r="34" spans="1:15" ht="45">
      <c r="A34" s="27" t="s">
        <v>50</v>
      </c>
      <c r="B34" s="28" t="s">
        <v>51</v>
      </c>
      <c r="C34" s="28"/>
      <c r="D34" s="34"/>
      <c r="E34" s="33">
        <v>20</v>
      </c>
      <c r="F34" s="5" t="s">
        <v>53</v>
      </c>
      <c r="G34" s="47">
        <f>+G36</f>
        <v>196650750.76</v>
      </c>
      <c r="H34" s="47">
        <f>SUM(H37:H37)</f>
        <v>0</v>
      </c>
      <c r="I34" s="47">
        <f t="shared" si="0"/>
        <v>196650750.76</v>
      </c>
      <c r="J34" s="47">
        <f aca="true" t="shared" si="5" ref="J34:M35">+J36</f>
        <v>2842541</v>
      </c>
      <c r="K34" s="47">
        <f t="shared" si="5"/>
        <v>2842541</v>
      </c>
      <c r="L34" s="47">
        <f t="shared" si="5"/>
        <v>0</v>
      </c>
      <c r="M34" s="47">
        <f t="shared" si="5"/>
        <v>0</v>
      </c>
      <c r="N34" s="47">
        <f t="shared" si="1"/>
        <v>193808209.76</v>
      </c>
      <c r="O34" s="86">
        <f t="shared" si="2"/>
        <v>0.014454768105457906</v>
      </c>
    </row>
    <row r="35" spans="1:15" ht="45">
      <c r="A35" s="27" t="s">
        <v>50</v>
      </c>
      <c r="B35" s="28" t="s">
        <v>51</v>
      </c>
      <c r="C35" s="28"/>
      <c r="D35" s="34"/>
      <c r="E35" s="33">
        <v>21</v>
      </c>
      <c r="F35" s="5" t="s">
        <v>53</v>
      </c>
      <c r="G35" s="47">
        <f>+G37</f>
        <v>38700000</v>
      </c>
      <c r="H35" s="47">
        <f>SUM(H38:H38)</f>
        <v>0</v>
      </c>
      <c r="I35" s="47">
        <f t="shared" si="0"/>
        <v>38700000</v>
      </c>
      <c r="J35" s="47">
        <f t="shared" si="5"/>
        <v>0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47">
        <f t="shared" si="1"/>
        <v>38700000</v>
      </c>
      <c r="O35" s="86">
        <f>+K35/I35</f>
        <v>0</v>
      </c>
    </row>
    <row r="36" spans="1:15" ht="42.75">
      <c r="A36" s="119" t="s">
        <v>50</v>
      </c>
      <c r="B36" s="120" t="s">
        <v>51</v>
      </c>
      <c r="C36" s="120" t="s">
        <v>23</v>
      </c>
      <c r="D36" s="123"/>
      <c r="E36" s="124">
        <v>20</v>
      </c>
      <c r="F36" s="152" t="s">
        <v>54</v>
      </c>
      <c r="G36" s="122">
        <f>+'EJEC RESERV'!D87</f>
        <v>196650750.76</v>
      </c>
      <c r="H36" s="122">
        <v>0</v>
      </c>
      <c r="I36" s="122">
        <f t="shared" si="0"/>
        <v>196650750.76</v>
      </c>
      <c r="J36" s="122">
        <f>+'EJEC RESERV'!E87</f>
        <v>2842541</v>
      </c>
      <c r="K36" s="122">
        <f>+'EJEC RESERV'!F87</f>
        <v>2842541</v>
      </c>
      <c r="L36" s="122">
        <f>+'EJEC RESERV'!G87</f>
        <v>0</v>
      </c>
      <c r="M36" s="122">
        <f>+'EJEC RESERV'!H87</f>
        <v>0</v>
      </c>
      <c r="N36" s="122">
        <f t="shared" si="1"/>
        <v>193808209.76</v>
      </c>
      <c r="O36" s="146">
        <f>+K36/I36</f>
        <v>0.014454768105457906</v>
      </c>
    </row>
    <row r="37" spans="1:15" ht="42.75">
      <c r="A37" s="119" t="s">
        <v>50</v>
      </c>
      <c r="B37" s="120" t="s">
        <v>51</v>
      </c>
      <c r="C37" s="120" t="s">
        <v>23</v>
      </c>
      <c r="D37" s="123"/>
      <c r="E37" s="124">
        <v>21</v>
      </c>
      <c r="F37" s="152" t="s">
        <v>54</v>
      </c>
      <c r="G37" s="122">
        <f>+'EJEC RESERV'!D88</f>
        <v>38700000</v>
      </c>
      <c r="H37" s="122">
        <v>0</v>
      </c>
      <c r="I37" s="122">
        <f t="shared" si="0"/>
        <v>38700000</v>
      </c>
      <c r="J37" s="122">
        <f>+'EJEC RESERV'!E88</f>
        <v>0</v>
      </c>
      <c r="K37" s="122">
        <f>+'EJEC RESERV'!F88</f>
        <v>0</v>
      </c>
      <c r="L37" s="122">
        <f>+'EJEC RESERV'!G88</f>
        <v>0</v>
      </c>
      <c r="M37" s="122">
        <f>+'EJEC RESERV'!H88</f>
        <v>0</v>
      </c>
      <c r="N37" s="122">
        <f t="shared" si="1"/>
        <v>38700000</v>
      </c>
      <c r="O37" s="146">
        <f t="shared" si="2"/>
        <v>0</v>
      </c>
    </row>
    <row r="38" spans="1:15" ht="30">
      <c r="A38" s="27" t="s">
        <v>55</v>
      </c>
      <c r="B38" s="28"/>
      <c r="C38" s="28"/>
      <c r="D38" s="34"/>
      <c r="E38" s="33"/>
      <c r="F38" s="5" t="s">
        <v>56</v>
      </c>
      <c r="G38" s="47">
        <f>+G39+G40</f>
        <v>79414184011.25</v>
      </c>
      <c r="H38" s="47">
        <f>H39</f>
        <v>0</v>
      </c>
      <c r="I38" s="47">
        <f t="shared" si="0"/>
        <v>79414184011.25</v>
      </c>
      <c r="J38" s="47">
        <f>+J39+J40</f>
        <v>195572189</v>
      </c>
      <c r="K38" s="47">
        <f>+K39+K40</f>
        <v>1047345716</v>
      </c>
      <c r="L38" s="47">
        <f>+L39+L40</f>
        <v>89344638</v>
      </c>
      <c r="M38" s="47">
        <f>+M39+M40</f>
        <v>941118165</v>
      </c>
      <c r="N38" s="47">
        <f t="shared" si="1"/>
        <v>78366838295.25</v>
      </c>
      <c r="O38" s="86">
        <f t="shared" si="2"/>
        <v>0.013188396116386848</v>
      </c>
    </row>
    <row r="39" spans="1:15" ht="45">
      <c r="A39" s="27" t="s">
        <v>55</v>
      </c>
      <c r="B39" s="28" t="s">
        <v>51</v>
      </c>
      <c r="C39" s="28"/>
      <c r="D39" s="34"/>
      <c r="E39" s="33">
        <v>20</v>
      </c>
      <c r="F39" s="5" t="s">
        <v>53</v>
      </c>
      <c r="G39" s="47">
        <f>+G41+G43</f>
        <v>57290142776.25</v>
      </c>
      <c r="H39" s="47">
        <f>SUM(H41:H44)</f>
        <v>0</v>
      </c>
      <c r="I39" s="47">
        <f t="shared" si="0"/>
        <v>57290142776.25</v>
      </c>
      <c r="J39" s="47">
        <f aca="true" t="shared" si="6" ref="J39:M40">+J41+J43</f>
        <v>171027749</v>
      </c>
      <c r="K39" s="47">
        <f t="shared" si="6"/>
        <v>295882795</v>
      </c>
      <c r="L39" s="47">
        <f t="shared" si="6"/>
        <v>89344638</v>
      </c>
      <c r="M39" s="47">
        <f t="shared" si="6"/>
        <v>214199684</v>
      </c>
      <c r="N39" s="47">
        <f t="shared" si="1"/>
        <v>56994259981.25</v>
      </c>
      <c r="O39" s="86">
        <f>+K39/I39</f>
        <v>0.005164637067769015</v>
      </c>
    </row>
    <row r="40" spans="1:15" ht="45">
      <c r="A40" s="27" t="s">
        <v>55</v>
      </c>
      <c r="B40" s="28" t="s">
        <v>51</v>
      </c>
      <c r="C40" s="28"/>
      <c r="D40" s="34"/>
      <c r="E40" s="33">
        <v>21</v>
      </c>
      <c r="F40" s="5" t="s">
        <v>53</v>
      </c>
      <c r="G40" s="47">
        <f>+G42+G44</f>
        <v>22124041235</v>
      </c>
      <c r="H40" s="47">
        <f>SUM(H42:H45)</f>
        <v>0</v>
      </c>
      <c r="I40" s="47">
        <f t="shared" si="0"/>
        <v>22124041235</v>
      </c>
      <c r="J40" s="47">
        <f t="shared" si="6"/>
        <v>24544440</v>
      </c>
      <c r="K40" s="47">
        <f t="shared" si="6"/>
        <v>751462921</v>
      </c>
      <c r="L40" s="47">
        <f t="shared" si="6"/>
        <v>0</v>
      </c>
      <c r="M40" s="47">
        <f t="shared" si="6"/>
        <v>726918481</v>
      </c>
      <c r="N40" s="47">
        <f t="shared" si="1"/>
        <v>21372578314</v>
      </c>
      <c r="O40" s="86">
        <f>+K40/I40</f>
        <v>0.033965897686503745</v>
      </c>
    </row>
    <row r="41" spans="1:15" ht="42.75">
      <c r="A41" s="119" t="s">
        <v>55</v>
      </c>
      <c r="B41" s="120" t="s">
        <v>51</v>
      </c>
      <c r="C41" s="120" t="s">
        <v>23</v>
      </c>
      <c r="D41" s="123"/>
      <c r="E41" s="124">
        <v>20</v>
      </c>
      <c r="F41" s="152" t="s">
        <v>57</v>
      </c>
      <c r="G41" s="122">
        <f>+'EJEC RESERV'!D101</f>
        <v>57158040124.55</v>
      </c>
      <c r="H41" s="122">
        <v>0</v>
      </c>
      <c r="I41" s="122">
        <f t="shared" si="0"/>
        <v>57158040124.55</v>
      </c>
      <c r="J41" s="122">
        <f>+'EJEC RESERV'!E101</f>
        <v>170445509</v>
      </c>
      <c r="K41" s="122">
        <f>+'EJEC RESERV'!F101</f>
        <v>288022555</v>
      </c>
      <c r="L41" s="122">
        <f>+'EJEC RESERV'!G101</f>
        <v>88762398</v>
      </c>
      <c r="M41" s="122">
        <f>+'EJEC RESERV'!H101</f>
        <v>206339444</v>
      </c>
      <c r="N41" s="122">
        <f t="shared" si="1"/>
        <v>56870017569.55</v>
      </c>
      <c r="O41" s="146">
        <f t="shared" si="2"/>
        <v>0.005039055824384209</v>
      </c>
    </row>
    <row r="42" spans="1:15" ht="42.75">
      <c r="A42" s="119" t="s">
        <v>55</v>
      </c>
      <c r="B42" s="120" t="s">
        <v>51</v>
      </c>
      <c r="C42" s="120" t="s">
        <v>23</v>
      </c>
      <c r="D42" s="123"/>
      <c r="E42" s="124">
        <v>21</v>
      </c>
      <c r="F42" s="152" t="s">
        <v>57</v>
      </c>
      <c r="G42" s="122">
        <f>+'EJEC RESERV'!D102</f>
        <v>22098445441</v>
      </c>
      <c r="H42" s="122">
        <v>0</v>
      </c>
      <c r="I42" s="122">
        <f t="shared" si="0"/>
        <v>22098445441</v>
      </c>
      <c r="J42" s="122">
        <f>+'EJEC RESERV'!E102</f>
        <v>0</v>
      </c>
      <c r="K42" s="122">
        <f>+'EJEC RESERV'!F102</f>
        <v>726918481</v>
      </c>
      <c r="L42" s="122">
        <f>+'EJEC RESERV'!G102</f>
        <v>0</v>
      </c>
      <c r="M42" s="122">
        <f>+'EJEC RESERV'!H102</f>
        <v>726918481</v>
      </c>
      <c r="N42" s="122">
        <f t="shared" si="1"/>
        <v>21371526960</v>
      </c>
      <c r="O42" s="146">
        <f>+K42/I42</f>
        <v>0.03289455282910188</v>
      </c>
    </row>
    <row r="43" spans="1:15" ht="29.25" thickBot="1">
      <c r="A43" s="119" t="s">
        <v>55</v>
      </c>
      <c r="B43" s="120" t="s">
        <v>51</v>
      </c>
      <c r="C43" s="120">
        <v>3</v>
      </c>
      <c r="D43" s="123"/>
      <c r="E43" s="124">
        <v>20</v>
      </c>
      <c r="F43" s="127" t="s">
        <v>160</v>
      </c>
      <c r="G43" s="122">
        <f>+'EJEC RESERV'!D128</f>
        <v>132102651.7</v>
      </c>
      <c r="H43" s="122">
        <v>0</v>
      </c>
      <c r="I43" s="122">
        <f t="shared" si="0"/>
        <v>132102651.7</v>
      </c>
      <c r="J43" s="122">
        <f>+'EJEC RESERV'!E128</f>
        <v>582240</v>
      </c>
      <c r="K43" s="122">
        <f>+'EJEC RESERV'!F128</f>
        <v>7860240</v>
      </c>
      <c r="L43" s="122">
        <f>+'EJEC RESERV'!G128</f>
        <v>582240</v>
      </c>
      <c r="M43" s="122">
        <f>+'EJEC RESERV'!H128</f>
        <v>7860240</v>
      </c>
      <c r="N43" s="122">
        <f t="shared" si="1"/>
        <v>124242411.7</v>
      </c>
      <c r="O43" s="146">
        <f>+K43/I43</f>
        <v>0.059501000917455464</v>
      </c>
    </row>
    <row r="44" spans="1:15" ht="29.25" thickBot="1">
      <c r="A44" s="119" t="s">
        <v>55</v>
      </c>
      <c r="B44" s="120" t="s">
        <v>51</v>
      </c>
      <c r="C44" s="120">
        <v>3</v>
      </c>
      <c r="D44" s="123"/>
      <c r="E44" s="124">
        <v>21</v>
      </c>
      <c r="F44" s="127" t="s">
        <v>160</v>
      </c>
      <c r="G44" s="122">
        <f>+'EJEC RESERV'!D129</f>
        <v>25595794</v>
      </c>
      <c r="H44" s="122">
        <v>0</v>
      </c>
      <c r="I44" s="122">
        <f t="shared" si="0"/>
        <v>25595794</v>
      </c>
      <c r="J44" s="122">
        <f>+'EJEC RESERV'!E129</f>
        <v>24544440</v>
      </c>
      <c r="K44" s="122">
        <f>+'EJEC RESERV'!F129</f>
        <v>24544440</v>
      </c>
      <c r="L44" s="122">
        <f>+'EJEC RESERV'!G129</f>
        <v>0</v>
      </c>
      <c r="M44" s="122">
        <f>+'EJEC RESERV'!H129</f>
        <v>0</v>
      </c>
      <c r="N44" s="122">
        <f t="shared" si="1"/>
        <v>1051354</v>
      </c>
      <c r="O44" s="146">
        <f>+K44/I44</f>
        <v>0.9589247358374583</v>
      </c>
    </row>
    <row r="45" spans="1:15" ht="15.75" thickBot="1">
      <c r="A45" s="293" t="s">
        <v>45</v>
      </c>
      <c r="B45" s="294"/>
      <c r="C45" s="294"/>
      <c r="D45" s="294"/>
      <c r="E45" s="294"/>
      <c r="F45" s="295"/>
      <c r="G45" s="50">
        <f>G14+G23</f>
        <v>88113172297.57999</v>
      </c>
      <c r="H45" s="50">
        <f>H14+H23</f>
        <v>0</v>
      </c>
      <c r="I45" s="50">
        <f t="shared" si="0"/>
        <v>88113172297.57999</v>
      </c>
      <c r="J45" s="50">
        <f>J14+J23</f>
        <v>2466611310</v>
      </c>
      <c r="K45" s="50">
        <f>K14+K23</f>
        <v>4221796546</v>
      </c>
      <c r="L45" s="50">
        <f>L14+L23</f>
        <v>1534789141</v>
      </c>
      <c r="M45" s="50">
        <f>M14+M23</f>
        <v>3272357779</v>
      </c>
      <c r="N45" s="50">
        <f>+N23+N14</f>
        <v>83891375751.57999</v>
      </c>
      <c r="O45" s="89">
        <f>+K45/I45</f>
        <v>0.04791334185247523</v>
      </c>
    </row>
    <row r="46" spans="1:15" ht="15">
      <c r="A46" s="7"/>
      <c r="B46" s="8"/>
      <c r="C46" s="9"/>
      <c r="D46" s="9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90"/>
    </row>
    <row r="47" spans="1:15" ht="15">
      <c r="A47" s="7"/>
      <c r="B47" s="8"/>
      <c r="C47" s="9"/>
      <c r="D47" s="9"/>
      <c r="E47" s="9"/>
      <c r="F47" s="10"/>
      <c r="G47" s="11"/>
      <c r="H47" s="11"/>
      <c r="I47" s="106"/>
      <c r="J47" s="106"/>
      <c r="K47" s="106"/>
      <c r="L47" s="106"/>
      <c r="M47" s="106"/>
      <c r="N47" s="106"/>
      <c r="O47" s="90"/>
    </row>
    <row r="48" spans="1:15" ht="15">
      <c r="A48" s="7"/>
      <c r="B48" s="8"/>
      <c r="C48" s="9"/>
      <c r="D48" s="9"/>
      <c r="E48" s="9"/>
      <c r="F48" s="10"/>
      <c r="G48" s="11"/>
      <c r="H48" s="11"/>
      <c r="I48" s="107"/>
      <c r="J48" s="107"/>
      <c r="K48" s="107"/>
      <c r="L48" s="107"/>
      <c r="M48" s="107"/>
      <c r="N48" s="107"/>
      <c r="O48" s="90"/>
    </row>
    <row r="49" spans="1:15" ht="15">
      <c r="A49" s="13"/>
      <c r="B49" s="14"/>
      <c r="C49" s="15"/>
      <c r="D49" s="15"/>
      <c r="E49" s="15"/>
      <c r="F49" s="16"/>
      <c r="G49" s="17"/>
      <c r="H49" s="17"/>
      <c r="I49" s="51"/>
      <c r="J49" s="18"/>
      <c r="K49" s="19">
        <f>J45+13357999477.55</f>
        <v>15824610787.55</v>
      </c>
      <c r="L49" s="18"/>
      <c r="M49" s="19">
        <f>L45+8241804274.38</f>
        <v>9776593415.380001</v>
      </c>
      <c r="N49" s="18"/>
      <c r="O49" s="91">
        <f>N45+7870976454.06</f>
        <v>91762352205.63998</v>
      </c>
    </row>
    <row r="50" spans="1:15" ht="15">
      <c r="A50" s="7"/>
      <c r="B50" s="8"/>
      <c r="C50" s="9"/>
      <c r="D50" s="9"/>
      <c r="E50" s="9"/>
      <c r="F50" s="10"/>
      <c r="G50" s="17"/>
      <c r="H50" s="17"/>
      <c r="I50" s="17"/>
      <c r="J50" s="18"/>
      <c r="K50" s="17"/>
      <c r="L50" s="18"/>
      <c r="M50" s="17"/>
      <c r="N50" s="18"/>
      <c r="O50" s="92"/>
    </row>
    <row r="51" spans="1:15" ht="15.75">
      <c r="A51" s="40"/>
      <c r="B51" s="39"/>
      <c r="C51" s="39"/>
      <c r="D51" s="38"/>
      <c r="E51" s="38"/>
      <c r="F51" s="38"/>
      <c r="G51" s="38"/>
      <c r="H51" s="39"/>
      <c r="I51" s="318"/>
      <c r="J51" s="318"/>
      <c r="K51" s="318"/>
      <c r="L51" s="318"/>
      <c r="M51" s="318"/>
      <c r="N51" s="318"/>
      <c r="O51" s="319"/>
    </row>
    <row r="52" spans="1:15" ht="15.75">
      <c r="A52" s="320" t="s">
        <v>60</v>
      </c>
      <c r="B52" s="321"/>
      <c r="C52" s="321"/>
      <c r="D52" s="321"/>
      <c r="E52" s="321"/>
      <c r="F52" s="321"/>
      <c r="G52" s="321"/>
      <c r="H52" s="321"/>
      <c r="I52" s="318"/>
      <c r="J52" s="318"/>
      <c r="K52" s="318"/>
      <c r="L52" s="318"/>
      <c r="M52" s="318"/>
      <c r="N52" s="318"/>
      <c r="O52" s="319"/>
    </row>
    <row r="53" spans="1:15" ht="15.75" thickBot="1">
      <c r="A53" s="285"/>
      <c r="B53" s="286"/>
      <c r="C53" s="286"/>
      <c r="D53" s="20"/>
      <c r="E53" s="20"/>
      <c r="F53" s="21"/>
      <c r="G53" s="22"/>
      <c r="H53" s="22"/>
      <c r="I53" s="22"/>
      <c r="J53" s="23"/>
      <c r="K53" s="23"/>
      <c r="L53" s="23"/>
      <c r="M53" s="23"/>
      <c r="N53" s="23"/>
      <c r="O53" s="93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91057411" r:id="rId1"/>
    <oleObject progId="MSPhotoEd.3" shapeId="910574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18" customWidth="1"/>
    <col min="2" max="2" width="8.8515625" style="118" bestFit="1" customWidth="1"/>
    <col min="3" max="3" width="81.140625" style="118" customWidth="1"/>
    <col min="4" max="4" width="13.8515625" style="118" customWidth="1"/>
    <col min="5" max="5" width="11.28125" style="118" customWidth="1"/>
    <col min="6" max="6" width="13.8515625" style="118" customWidth="1"/>
    <col min="7" max="7" width="12.8515625" style="118" customWidth="1"/>
    <col min="8" max="8" width="9.8515625" style="118" customWidth="1"/>
    <col min="9" max="9" width="13.140625" style="118" customWidth="1"/>
    <col min="10" max="10" width="81.140625" style="118" customWidth="1"/>
    <col min="11" max="11" width="7.421875" style="118" customWidth="1"/>
    <col min="12" max="12" width="81.140625" style="118" customWidth="1"/>
    <col min="13" max="13" width="10.8515625" style="118" customWidth="1"/>
    <col min="14" max="16" width="14.8515625" style="118" bestFit="1" customWidth="1"/>
    <col min="17" max="17" width="9.8515625" style="118" bestFit="1" customWidth="1"/>
    <col min="18" max="18" width="13.140625" style="118" bestFit="1" customWidth="1"/>
    <col min="19" max="19" width="44.7109375" style="118" bestFit="1" customWidth="1"/>
    <col min="20" max="20" width="7.421875" style="118" bestFit="1" customWidth="1"/>
    <col min="21" max="21" width="44.7109375" style="118" bestFit="1" customWidth="1"/>
    <col min="22" max="22" width="10.8515625" style="118" bestFit="1" customWidth="1"/>
    <col min="23" max="16384" width="11.421875" style="118" customWidth="1"/>
  </cols>
  <sheetData>
    <row r="1" spans="1:7" s="129" customFormat="1" ht="12">
      <c r="A1" s="325" t="s">
        <v>175</v>
      </c>
      <c r="B1" s="325"/>
      <c r="C1" s="325"/>
      <c r="D1" s="325"/>
      <c r="E1" s="325"/>
      <c r="F1" s="325"/>
      <c r="G1" s="325"/>
    </row>
    <row r="2" spans="1:7" s="129" customFormat="1" ht="12">
      <c r="A2" s="325" t="s">
        <v>176</v>
      </c>
      <c r="B2" s="325"/>
      <c r="C2" s="325"/>
      <c r="D2" s="325"/>
      <c r="E2" s="325"/>
      <c r="F2" s="325"/>
      <c r="G2" s="325"/>
    </row>
    <row r="3" spans="1:7" s="129" customFormat="1" ht="12">
      <c r="A3" s="325" t="s">
        <v>177</v>
      </c>
      <c r="B3" s="325"/>
      <c r="C3" s="325"/>
      <c r="D3" s="325"/>
      <c r="E3" s="325"/>
      <c r="F3" s="325"/>
      <c r="G3" s="325"/>
    </row>
    <row r="4" spans="1:7" s="129" customFormat="1" ht="12">
      <c r="A4" s="325" t="s">
        <v>333</v>
      </c>
      <c r="B4" s="325"/>
      <c r="C4" s="325"/>
      <c r="D4" s="325"/>
      <c r="E4" s="325"/>
      <c r="F4" s="325"/>
      <c r="G4" s="325"/>
    </row>
    <row r="5" spans="1:6" s="129" customFormat="1" ht="12">
      <c r="A5" s="128"/>
      <c r="B5" s="128"/>
      <c r="C5" s="128"/>
      <c r="D5" s="128"/>
      <c r="E5" s="128"/>
      <c r="F5" s="128"/>
    </row>
    <row r="6" spans="1:6" s="129" customFormat="1" ht="12">
      <c r="A6" s="129" t="s">
        <v>58</v>
      </c>
      <c r="F6" s="129" t="s">
        <v>334</v>
      </c>
    </row>
    <row r="7" spans="1:6" s="129" customFormat="1" ht="12">
      <c r="A7" s="129" t="s">
        <v>178</v>
      </c>
      <c r="F7" s="129" t="s">
        <v>335</v>
      </c>
    </row>
    <row r="8" spans="1:6" s="129" customFormat="1" ht="12">
      <c r="A8" s="129" t="s">
        <v>328</v>
      </c>
      <c r="F8" s="129" t="s">
        <v>336</v>
      </c>
    </row>
    <row r="9" ht="13.5" thickBot="1"/>
    <row r="10" spans="1:7" ht="12.75" customHeight="1">
      <c r="A10" s="130" t="s">
        <v>179</v>
      </c>
      <c r="B10" s="131"/>
      <c r="C10" s="132" t="s">
        <v>330</v>
      </c>
      <c r="D10" s="132" t="s">
        <v>337</v>
      </c>
      <c r="E10" s="132" t="s">
        <v>4</v>
      </c>
      <c r="F10" s="133" t="s">
        <v>5</v>
      </c>
      <c r="G10" s="133" t="s">
        <v>338</v>
      </c>
    </row>
    <row r="11" spans="1:7" ht="12.75">
      <c r="A11" s="134" t="s">
        <v>180</v>
      </c>
      <c r="B11" s="135"/>
      <c r="C11" s="135"/>
      <c r="D11" s="136" t="s">
        <v>339</v>
      </c>
      <c r="E11" s="136" t="s">
        <v>17</v>
      </c>
      <c r="F11" s="137" t="s">
        <v>18</v>
      </c>
      <c r="G11" s="137"/>
    </row>
    <row r="12" spans="1:7" ht="12.75" customHeight="1">
      <c r="A12" s="138"/>
      <c r="B12" s="139"/>
      <c r="C12" s="140"/>
      <c r="D12" s="140"/>
      <c r="E12" s="140"/>
      <c r="F12" s="141"/>
      <c r="G12" s="141"/>
    </row>
    <row r="13" spans="1:7" ht="12.75">
      <c r="A13" s="142"/>
      <c r="B13" s="143"/>
      <c r="C13" s="143" t="s">
        <v>332</v>
      </c>
      <c r="D13" s="144"/>
      <c r="E13" s="144"/>
      <c r="F13" s="154"/>
      <c r="G13" s="154"/>
    </row>
    <row r="14" spans="1:13" ht="12.75">
      <c r="A14" s="117" t="s">
        <v>166</v>
      </c>
      <c r="B14" s="117" t="s">
        <v>168</v>
      </c>
      <c r="C14" s="117" t="s">
        <v>167</v>
      </c>
      <c r="D14" s="117" t="s">
        <v>340</v>
      </c>
      <c r="E14" s="117" t="s">
        <v>184</v>
      </c>
      <c r="F14" s="117" t="s">
        <v>185</v>
      </c>
      <c r="G14" s="117" t="s">
        <v>341</v>
      </c>
      <c r="H14" s="117" t="s">
        <v>169</v>
      </c>
      <c r="I14" s="117" t="s">
        <v>170</v>
      </c>
      <c r="J14" s="117" t="s">
        <v>171</v>
      </c>
      <c r="K14" s="117" t="s">
        <v>172</v>
      </c>
      <c r="L14" s="117" t="s">
        <v>173</v>
      </c>
      <c r="M14" s="117" t="s">
        <v>174</v>
      </c>
    </row>
    <row r="15" spans="1:13" ht="12.75">
      <c r="A15" s="118" t="s">
        <v>186</v>
      </c>
      <c r="B15" s="118" t="s">
        <v>257</v>
      </c>
      <c r="C15" s="118" t="s">
        <v>258</v>
      </c>
      <c r="D15" s="118">
        <v>46475880</v>
      </c>
      <c r="E15" s="118">
        <v>88000</v>
      </c>
      <c r="F15" s="118">
        <v>43129906</v>
      </c>
      <c r="G15" s="118">
        <v>3345974</v>
      </c>
      <c r="H15" s="118" t="s">
        <v>347</v>
      </c>
      <c r="I15" s="118" t="s">
        <v>155</v>
      </c>
      <c r="J15" s="118" t="s">
        <v>258</v>
      </c>
      <c r="K15" s="118" t="s">
        <v>186</v>
      </c>
      <c r="L15" s="118" t="s">
        <v>258</v>
      </c>
      <c r="M15" s="118">
        <v>1</v>
      </c>
    </row>
    <row r="16" spans="1:13" ht="12.75">
      <c r="A16" s="118" t="s">
        <v>259</v>
      </c>
      <c r="B16" s="118" t="s">
        <v>257</v>
      </c>
      <c r="C16" s="118" t="s">
        <v>21</v>
      </c>
      <c r="D16" s="118">
        <v>8495404</v>
      </c>
      <c r="E16" s="118">
        <v>88000</v>
      </c>
      <c r="F16" s="118">
        <v>5703280</v>
      </c>
      <c r="G16" s="118">
        <v>2792124</v>
      </c>
      <c r="H16" s="118" t="s">
        <v>347</v>
      </c>
      <c r="I16" s="118" t="s">
        <v>23</v>
      </c>
      <c r="J16" s="118" t="s">
        <v>21</v>
      </c>
      <c r="K16" s="118" t="s">
        <v>186</v>
      </c>
      <c r="L16" s="118" t="s">
        <v>21</v>
      </c>
      <c r="M16" s="118">
        <v>2</v>
      </c>
    </row>
    <row r="17" spans="1:13" ht="12.75">
      <c r="A17" s="118" t="s">
        <v>260</v>
      </c>
      <c r="B17" s="118" t="s">
        <v>257</v>
      </c>
      <c r="C17" s="118" t="s">
        <v>28</v>
      </c>
      <c r="D17" s="118">
        <v>8495404</v>
      </c>
      <c r="E17" s="118">
        <v>88000</v>
      </c>
      <c r="F17" s="118">
        <v>5703280</v>
      </c>
      <c r="G17" s="118">
        <v>2792124</v>
      </c>
      <c r="H17" s="118" t="s">
        <v>347</v>
      </c>
      <c r="I17" s="118" t="s">
        <v>187</v>
      </c>
      <c r="J17" s="118" t="s">
        <v>28</v>
      </c>
      <c r="K17" s="118" t="s">
        <v>186</v>
      </c>
      <c r="L17" s="118" t="s">
        <v>28</v>
      </c>
      <c r="M17" s="118">
        <v>3</v>
      </c>
    </row>
    <row r="18" spans="1:13" ht="12.75">
      <c r="A18" s="118" t="s">
        <v>261</v>
      </c>
      <c r="B18" s="118" t="s">
        <v>257</v>
      </c>
      <c r="C18" s="118" t="s">
        <v>188</v>
      </c>
      <c r="D18" s="118">
        <v>6460124</v>
      </c>
      <c r="E18" s="118">
        <v>0</v>
      </c>
      <c r="F18" s="118">
        <v>3668000</v>
      </c>
      <c r="G18" s="118">
        <v>2792124</v>
      </c>
      <c r="H18" s="118" t="s">
        <v>347</v>
      </c>
      <c r="I18" s="118" t="s">
        <v>189</v>
      </c>
      <c r="J18" s="118" t="s">
        <v>188</v>
      </c>
      <c r="K18" s="118" t="s">
        <v>186</v>
      </c>
      <c r="L18" s="118" t="s">
        <v>188</v>
      </c>
      <c r="M18" s="118">
        <v>4</v>
      </c>
    </row>
    <row r="19" spans="1:13" ht="12.75">
      <c r="A19" s="118" t="s">
        <v>262</v>
      </c>
      <c r="B19" s="118" t="s">
        <v>257</v>
      </c>
      <c r="C19" s="118" t="s">
        <v>190</v>
      </c>
      <c r="D19" s="118">
        <v>2035280</v>
      </c>
      <c r="E19" s="118">
        <v>88000</v>
      </c>
      <c r="F19" s="118">
        <v>2035280</v>
      </c>
      <c r="G19" s="118">
        <v>0</v>
      </c>
      <c r="H19" s="118" t="s">
        <v>347</v>
      </c>
      <c r="I19" s="118" t="s">
        <v>191</v>
      </c>
      <c r="J19" s="118" t="s">
        <v>190</v>
      </c>
      <c r="K19" s="118" t="s">
        <v>186</v>
      </c>
      <c r="L19" s="118" t="s">
        <v>190</v>
      </c>
      <c r="M19" s="118">
        <v>4</v>
      </c>
    </row>
    <row r="20" spans="1:13" ht="12.75">
      <c r="A20" s="118" t="s">
        <v>263</v>
      </c>
      <c r="B20" s="118" t="s">
        <v>257</v>
      </c>
      <c r="C20" s="118" t="s">
        <v>32</v>
      </c>
      <c r="D20" s="118">
        <v>35396476</v>
      </c>
      <c r="E20" s="118">
        <v>0</v>
      </c>
      <c r="F20" s="118">
        <v>34842626</v>
      </c>
      <c r="G20" s="118">
        <v>553850</v>
      </c>
      <c r="H20" s="118" t="s">
        <v>347</v>
      </c>
      <c r="I20" s="118" t="s">
        <v>78</v>
      </c>
      <c r="J20" s="118" t="s">
        <v>32</v>
      </c>
      <c r="K20" s="118" t="s">
        <v>186</v>
      </c>
      <c r="L20" s="118" t="s">
        <v>32</v>
      </c>
      <c r="M20" s="118">
        <v>2</v>
      </c>
    </row>
    <row r="21" spans="1:13" ht="12.75">
      <c r="A21" s="118" t="s">
        <v>264</v>
      </c>
      <c r="B21" s="118" t="s">
        <v>257</v>
      </c>
      <c r="C21" s="118" t="s">
        <v>192</v>
      </c>
      <c r="D21" s="118">
        <v>35396476</v>
      </c>
      <c r="E21" s="118">
        <v>0</v>
      </c>
      <c r="F21" s="118">
        <v>34842626</v>
      </c>
      <c r="G21" s="118">
        <v>553850</v>
      </c>
      <c r="H21" s="118" t="s">
        <v>347</v>
      </c>
      <c r="I21" s="118" t="s">
        <v>193</v>
      </c>
      <c r="J21" s="118" t="s">
        <v>192</v>
      </c>
      <c r="K21" s="118" t="s">
        <v>186</v>
      </c>
      <c r="L21" s="118" t="s">
        <v>192</v>
      </c>
      <c r="M21" s="118">
        <v>3</v>
      </c>
    </row>
    <row r="22" spans="1:13" ht="12.75">
      <c r="A22" s="118" t="s">
        <v>357</v>
      </c>
      <c r="B22" s="118" t="s">
        <v>257</v>
      </c>
      <c r="C22" s="118" t="s">
        <v>194</v>
      </c>
      <c r="D22" s="118">
        <v>15288905</v>
      </c>
      <c r="E22" s="118">
        <v>0</v>
      </c>
      <c r="F22" s="118">
        <v>15288905</v>
      </c>
      <c r="G22" s="118">
        <v>0</v>
      </c>
      <c r="H22" s="118" t="s">
        <v>347</v>
      </c>
      <c r="I22" s="118" t="s">
        <v>195</v>
      </c>
      <c r="J22" s="118" t="s">
        <v>194</v>
      </c>
      <c r="K22" s="118" t="s">
        <v>186</v>
      </c>
      <c r="L22" s="118" t="s">
        <v>194</v>
      </c>
      <c r="M22" s="118">
        <v>4</v>
      </c>
    </row>
    <row r="23" spans="1:13" ht="12.75">
      <c r="A23" s="118" t="s">
        <v>358</v>
      </c>
      <c r="B23" s="118" t="s">
        <v>257</v>
      </c>
      <c r="C23" s="118" t="s">
        <v>196</v>
      </c>
      <c r="D23" s="118">
        <v>15288905</v>
      </c>
      <c r="E23" s="118">
        <v>0</v>
      </c>
      <c r="F23" s="118">
        <v>15288905</v>
      </c>
      <c r="G23" s="118">
        <v>0</v>
      </c>
      <c r="H23" s="118" t="s">
        <v>347</v>
      </c>
      <c r="I23" s="118" t="s">
        <v>197</v>
      </c>
      <c r="J23" s="118" t="s">
        <v>196</v>
      </c>
      <c r="K23" s="118" t="s">
        <v>186</v>
      </c>
      <c r="L23" s="118" t="s">
        <v>196</v>
      </c>
      <c r="M23" s="118">
        <v>5</v>
      </c>
    </row>
    <row r="24" spans="1:13" ht="12.75">
      <c r="A24" s="118" t="s">
        <v>265</v>
      </c>
      <c r="B24" s="118" t="s">
        <v>257</v>
      </c>
      <c r="C24" s="118" t="s">
        <v>198</v>
      </c>
      <c r="D24" s="118">
        <v>16284080</v>
      </c>
      <c r="E24" s="118">
        <v>0</v>
      </c>
      <c r="F24" s="118">
        <v>16284080</v>
      </c>
      <c r="G24" s="118">
        <v>0</v>
      </c>
      <c r="H24" s="118" t="s">
        <v>347</v>
      </c>
      <c r="I24" s="118" t="s">
        <v>199</v>
      </c>
      <c r="J24" s="118" t="s">
        <v>198</v>
      </c>
      <c r="K24" s="118" t="s">
        <v>186</v>
      </c>
      <c r="L24" s="118" t="s">
        <v>198</v>
      </c>
      <c r="M24" s="118">
        <v>4</v>
      </c>
    </row>
    <row r="25" spans="1:13" ht="12.75">
      <c r="A25" s="118" t="s">
        <v>267</v>
      </c>
      <c r="B25" s="118" t="s">
        <v>257</v>
      </c>
      <c r="C25" s="118" t="s">
        <v>201</v>
      </c>
      <c r="D25" s="118">
        <v>16284080</v>
      </c>
      <c r="E25" s="118">
        <v>0</v>
      </c>
      <c r="F25" s="118">
        <v>16284080</v>
      </c>
      <c r="G25" s="118">
        <v>0</v>
      </c>
      <c r="H25" s="118" t="s">
        <v>347</v>
      </c>
      <c r="I25" s="118" t="s">
        <v>202</v>
      </c>
      <c r="J25" s="118" t="s">
        <v>201</v>
      </c>
      <c r="K25" s="118" t="s">
        <v>186</v>
      </c>
      <c r="L25" s="118" t="s">
        <v>201</v>
      </c>
      <c r="M25" s="118">
        <v>5</v>
      </c>
    </row>
    <row r="26" spans="1:13" ht="12.75">
      <c r="A26" s="118" t="s">
        <v>270</v>
      </c>
      <c r="B26" s="118" t="s">
        <v>257</v>
      </c>
      <c r="C26" s="118" t="s">
        <v>205</v>
      </c>
      <c r="D26" s="118">
        <v>2033676</v>
      </c>
      <c r="E26" s="118">
        <v>0</v>
      </c>
      <c r="F26" s="118">
        <v>2033676</v>
      </c>
      <c r="G26" s="118">
        <v>0</v>
      </c>
      <c r="H26" s="118" t="s">
        <v>347</v>
      </c>
      <c r="I26" s="118" t="s">
        <v>206</v>
      </c>
      <c r="J26" s="118" t="s">
        <v>205</v>
      </c>
      <c r="K26" s="118" t="s">
        <v>186</v>
      </c>
      <c r="L26" s="118" t="s">
        <v>205</v>
      </c>
      <c r="M26" s="118">
        <v>4</v>
      </c>
    </row>
    <row r="27" spans="1:13" ht="12.75">
      <c r="A27" s="118" t="s">
        <v>272</v>
      </c>
      <c r="B27" s="118" t="s">
        <v>257</v>
      </c>
      <c r="C27" s="118" t="s">
        <v>209</v>
      </c>
      <c r="D27" s="118">
        <v>1884876</v>
      </c>
      <c r="E27" s="118">
        <v>0</v>
      </c>
      <c r="F27" s="118">
        <v>1884876</v>
      </c>
      <c r="G27" s="118">
        <v>0</v>
      </c>
      <c r="H27" s="118" t="s">
        <v>347</v>
      </c>
      <c r="I27" s="118" t="s">
        <v>210</v>
      </c>
      <c r="J27" s="118" t="s">
        <v>209</v>
      </c>
      <c r="K27" s="118" t="s">
        <v>186</v>
      </c>
      <c r="L27" s="118" t="s">
        <v>209</v>
      </c>
      <c r="M27" s="118">
        <v>5</v>
      </c>
    </row>
    <row r="28" spans="1:13" ht="12.75">
      <c r="A28" s="118" t="s">
        <v>360</v>
      </c>
      <c r="B28" s="118" t="s">
        <v>257</v>
      </c>
      <c r="C28" s="118" t="s">
        <v>214</v>
      </c>
      <c r="D28" s="118">
        <v>148800</v>
      </c>
      <c r="E28" s="118">
        <v>0</v>
      </c>
      <c r="F28" s="118">
        <v>148800</v>
      </c>
      <c r="G28" s="118">
        <v>0</v>
      </c>
      <c r="H28" s="118" t="s">
        <v>347</v>
      </c>
      <c r="I28" s="118" t="s">
        <v>215</v>
      </c>
      <c r="J28" s="118" t="s">
        <v>214</v>
      </c>
      <c r="K28" s="118" t="s">
        <v>186</v>
      </c>
      <c r="L28" s="118" t="s">
        <v>214</v>
      </c>
      <c r="M28" s="118">
        <v>5</v>
      </c>
    </row>
    <row r="29" spans="1:13" ht="12.75">
      <c r="A29" s="118" t="s">
        <v>279</v>
      </c>
      <c r="B29" s="118" t="s">
        <v>257</v>
      </c>
      <c r="C29" s="118" t="s">
        <v>219</v>
      </c>
      <c r="D29" s="118">
        <v>1235965</v>
      </c>
      <c r="E29" s="118">
        <v>0</v>
      </c>
      <c r="F29" s="118">
        <v>1235965</v>
      </c>
      <c r="G29" s="118">
        <v>0</v>
      </c>
      <c r="H29" s="118" t="s">
        <v>347</v>
      </c>
      <c r="I29" s="118" t="s">
        <v>220</v>
      </c>
      <c r="J29" s="118" t="s">
        <v>219</v>
      </c>
      <c r="K29" s="118" t="s">
        <v>186</v>
      </c>
      <c r="L29" s="118" t="s">
        <v>219</v>
      </c>
      <c r="M29" s="118">
        <v>4</v>
      </c>
    </row>
    <row r="30" spans="1:13" ht="12.75">
      <c r="A30" s="118" t="s">
        <v>361</v>
      </c>
      <c r="B30" s="118" t="s">
        <v>257</v>
      </c>
      <c r="C30" s="118" t="s">
        <v>221</v>
      </c>
      <c r="D30" s="118">
        <v>1235965</v>
      </c>
      <c r="E30" s="118">
        <v>0</v>
      </c>
      <c r="F30" s="118">
        <v>1235965</v>
      </c>
      <c r="G30" s="118">
        <v>0</v>
      </c>
      <c r="H30" s="118" t="s">
        <v>347</v>
      </c>
      <c r="I30" s="118" t="s">
        <v>222</v>
      </c>
      <c r="J30" s="118" t="s">
        <v>221</v>
      </c>
      <c r="K30" s="118" t="s">
        <v>186</v>
      </c>
      <c r="L30" s="118" t="s">
        <v>221</v>
      </c>
      <c r="M30" s="118">
        <v>5</v>
      </c>
    </row>
    <row r="31" spans="1:13" ht="12.75">
      <c r="A31" s="118" t="s">
        <v>281</v>
      </c>
      <c r="B31" s="118" t="s">
        <v>257</v>
      </c>
      <c r="C31" s="118" t="s">
        <v>224</v>
      </c>
      <c r="D31" s="118">
        <v>553850</v>
      </c>
      <c r="E31" s="118">
        <v>0</v>
      </c>
      <c r="F31" s="118">
        <v>0</v>
      </c>
      <c r="G31" s="118">
        <v>553850</v>
      </c>
      <c r="H31" s="118" t="s">
        <v>347</v>
      </c>
      <c r="I31" s="118" t="s">
        <v>225</v>
      </c>
      <c r="J31" s="118" t="s">
        <v>224</v>
      </c>
      <c r="K31" s="118" t="s">
        <v>186</v>
      </c>
      <c r="L31" s="118" t="s">
        <v>224</v>
      </c>
      <c r="M31" s="118">
        <v>4</v>
      </c>
    </row>
    <row r="32" spans="1:13" ht="12.75">
      <c r="A32" s="118" t="s">
        <v>285</v>
      </c>
      <c r="B32" s="118" t="s">
        <v>257</v>
      </c>
      <c r="C32" s="118" t="s">
        <v>229</v>
      </c>
      <c r="D32" s="118">
        <v>553850</v>
      </c>
      <c r="E32" s="118">
        <v>0</v>
      </c>
      <c r="F32" s="118">
        <v>0</v>
      </c>
      <c r="G32" s="118">
        <v>553850</v>
      </c>
      <c r="H32" s="118" t="s">
        <v>347</v>
      </c>
      <c r="I32" s="118" t="s">
        <v>230</v>
      </c>
      <c r="J32" s="118" t="s">
        <v>229</v>
      </c>
      <c r="K32" s="118" t="s">
        <v>186</v>
      </c>
      <c r="L32" s="118" t="s">
        <v>229</v>
      </c>
      <c r="M32" s="118">
        <v>5</v>
      </c>
    </row>
    <row r="33" spans="1:13" ht="12.75">
      <c r="A33" s="118" t="s">
        <v>292</v>
      </c>
      <c r="B33" s="118" t="s">
        <v>257</v>
      </c>
      <c r="C33" s="118" t="s">
        <v>238</v>
      </c>
      <c r="D33" s="118">
        <v>2584000</v>
      </c>
      <c r="E33" s="118">
        <v>0</v>
      </c>
      <c r="F33" s="118">
        <v>2584000</v>
      </c>
      <c r="G33" s="118">
        <v>0</v>
      </c>
      <c r="H33" s="118" t="s">
        <v>347</v>
      </c>
      <c r="I33" s="118" t="s">
        <v>26</v>
      </c>
      <c r="J33" s="118" t="s">
        <v>238</v>
      </c>
      <c r="K33" s="118" t="s">
        <v>186</v>
      </c>
      <c r="L33" s="118" t="s">
        <v>238</v>
      </c>
      <c r="M33" s="118">
        <v>2</v>
      </c>
    </row>
    <row r="34" spans="1:13" ht="12.75">
      <c r="A34" s="118" t="s">
        <v>293</v>
      </c>
      <c r="B34" s="118" t="s">
        <v>257</v>
      </c>
      <c r="C34" s="118" t="s">
        <v>49</v>
      </c>
      <c r="D34" s="118">
        <v>2584000</v>
      </c>
      <c r="E34" s="118">
        <v>0</v>
      </c>
      <c r="F34" s="118">
        <v>2584000</v>
      </c>
      <c r="G34" s="118">
        <v>0</v>
      </c>
      <c r="H34" s="118" t="s">
        <v>347</v>
      </c>
      <c r="I34" s="118" t="s">
        <v>239</v>
      </c>
      <c r="J34" s="118" t="s">
        <v>49</v>
      </c>
      <c r="K34" s="118" t="s">
        <v>186</v>
      </c>
      <c r="L34" s="118" t="s">
        <v>49</v>
      </c>
      <c r="M34" s="118">
        <v>3</v>
      </c>
    </row>
    <row r="35" spans="1:13" ht="12.75">
      <c r="A35" s="118" t="s">
        <v>294</v>
      </c>
      <c r="B35" s="118" t="s">
        <v>257</v>
      </c>
      <c r="C35" s="118" t="s">
        <v>240</v>
      </c>
      <c r="D35" s="118">
        <v>2584000</v>
      </c>
      <c r="E35" s="118">
        <v>0</v>
      </c>
      <c r="F35" s="118">
        <v>2584000</v>
      </c>
      <c r="G35" s="118">
        <v>0</v>
      </c>
      <c r="H35" s="118" t="s">
        <v>347</v>
      </c>
      <c r="I35" s="118" t="s">
        <v>241</v>
      </c>
      <c r="J35" s="118" t="s">
        <v>240</v>
      </c>
      <c r="K35" s="118" t="s">
        <v>186</v>
      </c>
      <c r="L35" s="118" t="s">
        <v>240</v>
      </c>
      <c r="M35" s="118">
        <v>4</v>
      </c>
    </row>
    <row r="36" spans="1:13" ht="12.75">
      <c r="A36" s="118" t="s">
        <v>364</v>
      </c>
      <c r="B36" s="118" t="s">
        <v>257</v>
      </c>
      <c r="C36" s="118" t="s">
        <v>240</v>
      </c>
      <c r="D36" s="118">
        <v>2584000</v>
      </c>
      <c r="E36" s="118">
        <v>0</v>
      </c>
      <c r="F36" s="118">
        <v>2584000</v>
      </c>
      <c r="G36" s="118">
        <v>0</v>
      </c>
      <c r="H36" s="118" t="s">
        <v>347</v>
      </c>
      <c r="I36" s="118" t="s">
        <v>242</v>
      </c>
      <c r="J36" s="118" t="s">
        <v>240</v>
      </c>
      <c r="K36" s="118" t="s">
        <v>186</v>
      </c>
      <c r="L36" s="118" t="s">
        <v>240</v>
      </c>
      <c r="M36" s="118">
        <v>5</v>
      </c>
    </row>
    <row r="37" spans="1:13" ht="12.75">
      <c r="A37" s="118" t="s">
        <v>365</v>
      </c>
      <c r="B37" s="118" t="s">
        <v>257</v>
      </c>
      <c r="C37" s="118" t="s">
        <v>348</v>
      </c>
      <c r="D37" s="118">
        <v>400000</v>
      </c>
      <c r="E37" s="118">
        <v>0</v>
      </c>
      <c r="F37" s="118">
        <v>400000</v>
      </c>
      <c r="G37" s="118">
        <v>0</v>
      </c>
      <c r="H37" s="118" t="s">
        <v>347</v>
      </c>
      <c r="I37" s="118" t="s">
        <v>243</v>
      </c>
      <c r="J37" s="118" t="s">
        <v>348</v>
      </c>
      <c r="K37" s="118" t="s">
        <v>186</v>
      </c>
      <c r="L37" s="118" t="s">
        <v>348</v>
      </c>
      <c r="M37" s="118">
        <v>6</v>
      </c>
    </row>
    <row r="38" spans="1:13" ht="12.75">
      <c r="A38" s="118" t="s">
        <v>366</v>
      </c>
      <c r="B38" s="118" t="s">
        <v>257</v>
      </c>
      <c r="C38" s="118" t="s">
        <v>349</v>
      </c>
      <c r="D38" s="118">
        <v>2184000</v>
      </c>
      <c r="E38" s="118">
        <v>0</v>
      </c>
      <c r="F38" s="118">
        <v>2184000</v>
      </c>
      <c r="G38" s="118">
        <v>0</v>
      </c>
      <c r="H38" s="118" t="s">
        <v>347</v>
      </c>
      <c r="I38" s="118" t="s">
        <v>244</v>
      </c>
      <c r="J38" s="118" t="s">
        <v>349</v>
      </c>
      <c r="K38" s="118" t="s">
        <v>186</v>
      </c>
      <c r="L38" s="118" t="s">
        <v>349</v>
      </c>
      <c r="M38" s="118">
        <v>6</v>
      </c>
    </row>
    <row r="39" spans="1:13" ht="12.75">
      <c r="A39" s="118" t="s">
        <v>19</v>
      </c>
      <c r="B39" s="118" t="s">
        <v>257</v>
      </c>
      <c r="C39" s="118" t="s">
        <v>295</v>
      </c>
      <c r="D39" s="118">
        <v>21909683</v>
      </c>
      <c r="E39" s="118">
        <v>240000</v>
      </c>
      <c r="F39" s="118">
        <v>21909683</v>
      </c>
      <c r="G39" s="118">
        <v>0</v>
      </c>
      <c r="H39" s="118" t="s">
        <v>347</v>
      </c>
      <c r="I39" s="118" t="s">
        <v>155</v>
      </c>
      <c r="J39" s="118" t="s">
        <v>295</v>
      </c>
      <c r="K39" s="118" t="s">
        <v>19</v>
      </c>
      <c r="L39" s="118" t="s">
        <v>295</v>
      </c>
      <c r="M39" s="118">
        <v>1</v>
      </c>
    </row>
    <row r="40" spans="1:13" ht="12.75">
      <c r="A40" s="118" t="s">
        <v>19</v>
      </c>
      <c r="B40" s="118" t="s">
        <v>367</v>
      </c>
      <c r="C40" s="118" t="s">
        <v>295</v>
      </c>
      <c r="D40" s="118">
        <v>1221120</v>
      </c>
      <c r="E40" s="118">
        <v>0</v>
      </c>
      <c r="F40" s="118">
        <v>1221120</v>
      </c>
      <c r="G40" s="118">
        <v>0</v>
      </c>
      <c r="H40" s="118" t="s">
        <v>347</v>
      </c>
      <c r="I40" s="118" t="s">
        <v>155</v>
      </c>
      <c r="J40" s="118" t="s">
        <v>295</v>
      </c>
      <c r="K40" s="118" t="s">
        <v>19</v>
      </c>
      <c r="L40" s="118" t="s">
        <v>295</v>
      </c>
      <c r="M40" s="118">
        <v>1</v>
      </c>
    </row>
    <row r="41" spans="1:13" ht="12.75">
      <c r="A41" s="118" t="s">
        <v>301</v>
      </c>
      <c r="B41" s="118" t="s">
        <v>257</v>
      </c>
      <c r="C41" s="118" t="s">
        <v>159</v>
      </c>
      <c r="D41" s="118">
        <v>6465840</v>
      </c>
      <c r="E41" s="118">
        <v>0</v>
      </c>
      <c r="F41" s="118">
        <v>6465840</v>
      </c>
      <c r="G41" s="118">
        <v>0</v>
      </c>
      <c r="H41" s="118" t="s">
        <v>347</v>
      </c>
      <c r="I41" s="118" t="s">
        <v>246</v>
      </c>
      <c r="J41" s="118" t="s">
        <v>159</v>
      </c>
      <c r="K41" s="118" t="s">
        <v>19</v>
      </c>
      <c r="L41" s="118" t="s">
        <v>159</v>
      </c>
      <c r="M41" s="118">
        <v>2</v>
      </c>
    </row>
    <row r="42" spans="1:13" ht="12.75">
      <c r="A42" s="118" t="s">
        <v>301</v>
      </c>
      <c r="B42" s="118" t="s">
        <v>367</v>
      </c>
      <c r="C42" s="118" t="s">
        <v>159</v>
      </c>
      <c r="D42" s="118">
        <v>1221120</v>
      </c>
      <c r="E42" s="118">
        <v>0</v>
      </c>
      <c r="F42" s="118">
        <v>1221120</v>
      </c>
      <c r="G42" s="118">
        <v>0</v>
      </c>
      <c r="H42" s="118" t="s">
        <v>347</v>
      </c>
      <c r="I42" s="118" t="s">
        <v>246</v>
      </c>
      <c r="J42" s="118" t="s">
        <v>159</v>
      </c>
      <c r="K42" s="118" t="s">
        <v>19</v>
      </c>
      <c r="L42" s="118" t="s">
        <v>159</v>
      </c>
      <c r="M42" s="118">
        <v>2</v>
      </c>
    </row>
    <row r="43" spans="1:13" ht="12.75">
      <c r="A43" s="118" t="s">
        <v>302</v>
      </c>
      <c r="B43" s="118" t="s">
        <v>257</v>
      </c>
      <c r="C43" s="118" t="s">
        <v>53</v>
      </c>
      <c r="D43" s="118">
        <v>6465840</v>
      </c>
      <c r="E43" s="118">
        <v>0</v>
      </c>
      <c r="F43" s="118">
        <v>6465840</v>
      </c>
      <c r="G43" s="118">
        <v>0</v>
      </c>
      <c r="H43" s="118" t="s">
        <v>347</v>
      </c>
      <c r="I43" s="118" t="s">
        <v>248</v>
      </c>
      <c r="J43" s="118" t="s">
        <v>53</v>
      </c>
      <c r="K43" s="118" t="s">
        <v>19</v>
      </c>
      <c r="L43" s="118" t="s">
        <v>53</v>
      </c>
      <c r="M43" s="118">
        <v>3</v>
      </c>
    </row>
    <row r="44" spans="1:13" ht="12.75">
      <c r="A44" s="118" t="s">
        <v>302</v>
      </c>
      <c r="B44" s="118" t="s">
        <v>367</v>
      </c>
      <c r="C44" s="118" t="s">
        <v>53</v>
      </c>
      <c r="D44" s="118">
        <v>1221120</v>
      </c>
      <c r="E44" s="118">
        <v>0</v>
      </c>
      <c r="F44" s="118">
        <v>1221120</v>
      </c>
      <c r="G44" s="118">
        <v>0</v>
      </c>
      <c r="H44" s="118" t="s">
        <v>347</v>
      </c>
      <c r="I44" s="118" t="s">
        <v>248</v>
      </c>
      <c r="J44" s="118" t="s">
        <v>53</v>
      </c>
      <c r="K44" s="118" t="s">
        <v>19</v>
      </c>
      <c r="L44" s="118" t="s">
        <v>53</v>
      </c>
      <c r="M44" s="118">
        <v>3</v>
      </c>
    </row>
    <row r="45" spans="1:13" ht="12.75">
      <c r="A45" s="118" t="s">
        <v>303</v>
      </c>
      <c r="B45" s="118" t="s">
        <v>257</v>
      </c>
      <c r="C45" s="118" t="s">
        <v>247</v>
      </c>
      <c r="D45" s="118">
        <v>6465840</v>
      </c>
      <c r="E45" s="118">
        <v>0</v>
      </c>
      <c r="F45" s="118">
        <v>6465840</v>
      </c>
      <c r="G45" s="118">
        <v>0</v>
      </c>
      <c r="H45" s="118" t="s">
        <v>347</v>
      </c>
      <c r="I45" s="118" t="s">
        <v>249</v>
      </c>
      <c r="J45" s="118" t="s">
        <v>247</v>
      </c>
      <c r="K45" s="118" t="s">
        <v>19</v>
      </c>
      <c r="L45" s="118" t="s">
        <v>247</v>
      </c>
      <c r="M45" s="118">
        <v>4</v>
      </c>
    </row>
    <row r="46" spans="1:13" ht="12.75">
      <c r="A46" s="118" t="s">
        <v>303</v>
      </c>
      <c r="B46" s="118" t="s">
        <v>367</v>
      </c>
      <c r="C46" s="118" t="s">
        <v>247</v>
      </c>
      <c r="D46" s="118">
        <v>1221120</v>
      </c>
      <c r="E46" s="118">
        <v>0</v>
      </c>
      <c r="F46" s="118">
        <v>1221120</v>
      </c>
      <c r="G46" s="118">
        <v>0</v>
      </c>
      <c r="H46" s="118" t="s">
        <v>347</v>
      </c>
      <c r="I46" s="118" t="s">
        <v>249</v>
      </c>
      <c r="J46" s="118" t="s">
        <v>247</v>
      </c>
      <c r="K46" s="118" t="s">
        <v>19</v>
      </c>
      <c r="L46" s="118" t="s">
        <v>247</v>
      </c>
      <c r="M46" s="118">
        <v>4</v>
      </c>
    </row>
    <row r="47" spans="1:13" ht="12.75">
      <c r="A47" s="118" t="s">
        <v>368</v>
      </c>
      <c r="B47" s="118" t="s">
        <v>257</v>
      </c>
      <c r="C47" s="118" t="s">
        <v>369</v>
      </c>
      <c r="D47" s="118">
        <v>6465840</v>
      </c>
      <c r="E47" s="118">
        <v>0</v>
      </c>
      <c r="F47" s="118">
        <v>6465840</v>
      </c>
      <c r="G47" s="118">
        <v>0</v>
      </c>
      <c r="H47" s="118" t="s">
        <v>347</v>
      </c>
      <c r="I47" s="118" t="s">
        <v>422</v>
      </c>
      <c r="J47" s="118" t="s">
        <v>369</v>
      </c>
      <c r="K47" s="118" t="s">
        <v>19</v>
      </c>
      <c r="L47" s="118" t="s">
        <v>369</v>
      </c>
      <c r="M47" s="118">
        <v>5</v>
      </c>
    </row>
    <row r="48" spans="1:13" ht="12.75">
      <c r="A48" s="118" t="s">
        <v>368</v>
      </c>
      <c r="B48" s="118" t="s">
        <v>367</v>
      </c>
      <c r="C48" s="118" t="s">
        <v>369</v>
      </c>
      <c r="D48" s="118">
        <v>1221120</v>
      </c>
      <c r="E48" s="118">
        <v>0</v>
      </c>
      <c r="F48" s="118">
        <v>1221120</v>
      </c>
      <c r="G48" s="118">
        <v>0</v>
      </c>
      <c r="H48" s="118" t="s">
        <v>347</v>
      </c>
      <c r="I48" s="118" t="s">
        <v>422</v>
      </c>
      <c r="J48" s="118" t="s">
        <v>369</v>
      </c>
      <c r="K48" s="118" t="s">
        <v>19</v>
      </c>
      <c r="L48" s="118" t="s">
        <v>369</v>
      </c>
      <c r="M48" s="118">
        <v>5</v>
      </c>
    </row>
    <row r="49" spans="1:13" ht="12.75">
      <c r="A49" s="118" t="s">
        <v>372</v>
      </c>
      <c r="B49" s="118" t="s">
        <v>257</v>
      </c>
      <c r="C49" s="118" t="s">
        <v>373</v>
      </c>
      <c r="D49" s="118">
        <v>6465840</v>
      </c>
      <c r="E49" s="118">
        <v>0</v>
      </c>
      <c r="F49" s="118">
        <v>6465840</v>
      </c>
      <c r="G49" s="118">
        <v>0</v>
      </c>
      <c r="H49" s="118" t="s">
        <v>347</v>
      </c>
      <c r="I49" s="118" t="s">
        <v>423</v>
      </c>
      <c r="J49" s="118" t="s">
        <v>373</v>
      </c>
      <c r="K49" s="118" t="s">
        <v>19</v>
      </c>
      <c r="L49" s="118" t="s">
        <v>373</v>
      </c>
      <c r="M49" s="118">
        <v>6</v>
      </c>
    </row>
    <row r="50" spans="1:13" ht="12.75">
      <c r="A50" s="118" t="s">
        <v>374</v>
      </c>
      <c r="B50" s="118" t="s">
        <v>367</v>
      </c>
      <c r="C50" s="118" t="s">
        <v>375</v>
      </c>
      <c r="D50" s="118">
        <v>1221120</v>
      </c>
      <c r="E50" s="118">
        <v>0</v>
      </c>
      <c r="F50" s="118">
        <v>1221120</v>
      </c>
      <c r="G50" s="118">
        <v>0</v>
      </c>
      <c r="H50" s="118" t="s">
        <v>347</v>
      </c>
      <c r="I50" s="118" t="s">
        <v>424</v>
      </c>
      <c r="J50" s="118" t="s">
        <v>375</v>
      </c>
      <c r="K50" s="118" t="s">
        <v>19</v>
      </c>
      <c r="L50" s="118" t="s">
        <v>375</v>
      </c>
      <c r="M50" s="118">
        <v>6</v>
      </c>
    </row>
    <row r="51" spans="1:13" ht="12.75">
      <c r="A51" s="118" t="s">
        <v>305</v>
      </c>
      <c r="B51" s="118" t="s">
        <v>257</v>
      </c>
      <c r="C51" s="118" t="s">
        <v>52</v>
      </c>
      <c r="D51" s="118">
        <v>3720915</v>
      </c>
      <c r="E51" s="118">
        <v>0</v>
      </c>
      <c r="F51" s="118">
        <v>3720915</v>
      </c>
      <c r="G51" s="118">
        <v>0</v>
      </c>
      <c r="H51" s="118" t="s">
        <v>347</v>
      </c>
      <c r="I51" s="118" t="s">
        <v>50</v>
      </c>
      <c r="J51" s="118" t="s">
        <v>52</v>
      </c>
      <c r="K51" s="118" t="s">
        <v>19</v>
      </c>
      <c r="L51" s="118" t="s">
        <v>52</v>
      </c>
      <c r="M51" s="118">
        <v>2</v>
      </c>
    </row>
    <row r="52" spans="1:13" ht="12.75">
      <c r="A52" s="118" t="s">
        <v>306</v>
      </c>
      <c r="B52" s="118" t="s">
        <v>257</v>
      </c>
      <c r="C52" s="118" t="s">
        <v>53</v>
      </c>
      <c r="D52" s="118">
        <v>3720915</v>
      </c>
      <c r="E52" s="118">
        <v>0</v>
      </c>
      <c r="F52" s="118">
        <v>3720915</v>
      </c>
      <c r="G52" s="118">
        <v>0</v>
      </c>
      <c r="H52" s="118" t="s">
        <v>347</v>
      </c>
      <c r="I52" s="118" t="s">
        <v>250</v>
      </c>
      <c r="J52" s="118" t="s">
        <v>53</v>
      </c>
      <c r="K52" s="118" t="s">
        <v>19</v>
      </c>
      <c r="L52" s="118" t="s">
        <v>53</v>
      </c>
      <c r="M52" s="118">
        <v>3</v>
      </c>
    </row>
    <row r="53" spans="1:13" ht="12.75">
      <c r="A53" s="118" t="s">
        <v>307</v>
      </c>
      <c r="B53" s="118" t="s">
        <v>257</v>
      </c>
      <c r="C53" s="118" t="s">
        <v>54</v>
      </c>
      <c r="D53" s="118">
        <v>3720915</v>
      </c>
      <c r="E53" s="118">
        <v>0</v>
      </c>
      <c r="F53" s="118">
        <v>3720915</v>
      </c>
      <c r="G53" s="118">
        <v>0</v>
      </c>
      <c r="H53" s="118" t="s">
        <v>347</v>
      </c>
      <c r="I53" s="118" t="s">
        <v>251</v>
      </c>
      <c r="J53" s="118" t="s">
        <v>54</v>
      </c>
      <c r="K53" s="118" t="s">
        <v>19</v>
      </c>
      <c r="L53" s="118" t="s">
        <v>54</v>
      </c>
      <c r="M53" s="118">
        <v>4</v>
      </c>
    </row>
    <row r="54" spans="1:13" ht="12.75">
      <c r="A54" s="118" t="s">
        <v>308</v>
      </c>
      <c r="B54" s="118" t="s">
        <v>257</v>
      </c>
      <c r="C54" s="118" t="s">
        <v>378</v>
      </c>
      <c r="D54" s="118">
        <v>3720915</v>
      </c>
      <c r="E54" s="118">
        <v>0</v>
      </c>
      <c r="F54" s="118">
        <v>3720915</v>
      </c>
      <c r="G54" s="118">
        <v>0</v>
      </c>
      <c r="H54" s="118" t="s">
        <v>347</v>
      </c>
      <c r="I54" s="118" t="s">
        <v>342</v>
      </c>
      <c r="J54" s="118" t="s">
        <v>378</v>
      </c>
      <c r="K54" s="118" t="s">
        <v>19</v>
      </c>
      <c r="L54" s="118" t="s">
        <v>378</v>
      </c>
      <c r="M54" s="118">
        <v>5</v>
      </c>
    </row>
    <row r="55" spans="1:13" ht="12.75">
      <c r="A55" s="118" t="s">
        <v>310</v>
      </c>
      <c r="B55" s="118" t="s">
        <v>257</v>
      </c>
      <c r="C55" s="118" t="s">
        <v>350</v>
      </c>
      <c r="D55" s="118">
        <v>3720915</v>
      </c>
      <c r="E55" s="118">
        <v>0</v>
      </c>
      <c r="F55" s="118">
        <v>3720915</v>
      </c>
      <c r="G55" s="118">
        <v>0</v>
      </c>
      <c r="H55" s="118" t="s">
        <v>347</v>
      </c>
      <c r="I55" s="118" t="s">
        <v>343</v>
      </c>
      <c r="J55" s="118" t="s">
        <v>350</v>
      </c>
      <c r="K55" s="118" t="s">
        <v>19</v>
      </c>
      <c r="L55" s="118" t="s">
        <v>350</v>
      </c>
      <c r="M55" s="118">
        <v>6</v>
      </c>
    </row>
    <row r="56" spans="1:13" ht="12.75">
      <c r="A56" s="118" t="s">
        <v>312</v>
      </c>
      <c r="B56" s="118" t="s">
        <v>257</v>
      </c>
      <c r="C56" s="118" t="s">
        <v>56</v>
      </c>
      <c r="D56" s="118">
        <v>11722928</v>
      </c>
      <c r="E56" s="118">
        <v>240000</v>
      </c>
      <c r="F56" s="118">
        <v>11722928</v>
      </c>
      <c r="G56" s="118">
        <v>0</v>
      </c>
      <c r="H56" s="118" t="s">
        <v>347</v>
      </c>
      <c r="I56" s="118" t="s">
        <v>55</v>
      </c>
      <c r="J56" s="118" t="s">
        <v>56</v>
      </c>
      <c r="K56" s="118" t="s">
        <v>19</v>
      </c>
      <c r="L56" s="118" t="s">
        <v>56</v>
      </c>
      <c r="M56" s="118">
        <v>2</v>
      </c>
    </row>
    <row r="57" spans="1:13" ht="12.75">
      <c r="A57" s="118" t="s">
        <v>313</v>
      </c>
      <c r="B57" s="118" t="s">
        <v>257</v>
      </c>
      <c r="C57" s="118" t="s">
        <v>53</v>
      </c>
      <c r="D57" s="118">
        <v>11722928</v>
      </c>
      <c r="E57" s="118">
        <v>240000</v>
      </c>
      <c r="F57" s="118">
        <v>11722928</v>
      </c>
      <c r="G57" s="118">
        <v>0</v>
      </c>
      <c r="H57" s="118" t="s">
        <v>347</v>
      </c>
      <c r="I57" s="118" t="s">
        <v>252</v>
      </c>
      <c r="J57" s="118" t="s">
        <v>53</v>
      </c>
      <c r="K57" s="118" t="s">
        <v>19</v>
      </c>
      <c r="L57" s="118" t="s">
        <v>53</v>
      </c>
      <c r="M57" s="118">
        <v>3</v>
      </c>
    </row>
    <row r="58" spans="1:13" ht="12.75">
      <c r="A58" s="118" t="s">
        <v>314</v>
      </c>
      <c r="B58" s="118" t="s">
        <v>257</v>
      </c>
      <c r="C58" s="118" t="s">
        <v>57</v>
      </c>
      <c r="D58" s="118">
        <v>5003648</v>
      </c>
      <c r="E58" s="118">
        <v>240000</v>
      </c>
      <c r="F58" s="118">
        <v>5003648</v>
      </c>
      <c r="G58" s="118">
        <v>0</v>
      </c>
      <c r="H58" s="118" t="s">
        <v>347</v>
      </c>
      <c r="I58" s="118" t="s">
        <v>253</v>
      </c>
      <c r="J58" s="118" t="s">
        <v>57</v>
      </c>
      <c r="K58" s="118" t="s">
        <v>19</v>
      </c>
      <c r="L58" s="118" t="s">
        <v>57</v>
      </c>
      <c r="M58" s="118">
        <v>4</v>
      </c>
    </row>
    <row r="59" spans="1:13" ht="12.75">
      <c r="A59" s="118" t="s">
        <v>319</v>
      </c>
      <c r="B59" s="118" t="s">
        <v>257</v>
      </c>
      <c r="C59" s="118" t="s">
        <v>403</v>
      </c>
      <c r="D59" s="118">
        <v>3335648</v>
      </c>
      <c r="E59" s="118">
        <v>0</v>
      </c>
      <c r="F59" s="118">
        <v>3335648</v>
      </c>
      <c r="G59" s="118">
        <v>0</v>
      </c>
      <c r="H59" s="118" t="s">
        <v>347</v>
      </c>
      <c r="I59" s="118" t="s">
        <v>344</v>
      </c>
      <c r="J59" s="118" t="s">
        <v>403</v>
      </c>
      <c r="K59" s="118" t="s">
        <v>19</v>
      </c>
      <c r="L59" s="118" t="s">
        <v>403</v>
      </c>
      <c r="M59" s="118">
        <v>5</v>
      </c>
    </row>
    <row r="60" spans="1:13" ht="12.75">
      <c r="A60" s="118" t="s">
        <v>320</v>
      </c>
      <c r="B60" s="118" t="s">
        <v>257</v>
      </c>
      <c r="C60" s="118" t="s">
        <v>321</v>
      </c>
      <c r="D60" s="118">
        <v>3335648</v>
      </c>
      <c r="E60" s="118">
        <v>0</v>
      </c>
      <c r="F60" s="118">
        <v>3335648</v>
      </c>
      <c r="G60" s="118">
        <v>0</v>
      </c>
      <c r="H60" s="118" t="s">
        <v>347</v>
      </c>
      <c r="I60" s="118" t="s">
        <v>345</v>
      </c>
      <c r="J60" s="118" t="s">
        <v>321</v>
      </c>
      <c r="K60" s="118" t="s">
        <v>19</v>
      </c>
      <c r="L60" s="118" t="s">
        <v>321</v>
      </c>
      <c r="M60" s="118">
        <v>6</v>
      </c>
    </row>
    <row r="61" spans="1:13" ht="12.75">
      <c r="A61" s="118" t="s">
        <v>322</v>
      </c>
      <c r="B61" s="118" t="s">
        <v>257</v>
      </c>
      <c r="C61" s="118" t="s">
        <v>300</v>
      </c>
      <c r="D61" s="118">
        <v>1668000</v>
      </c>
      <c r="E61" s="118">
        <v>240000</v>
      </c>
      <c r="F61" s="118">
        <v>1668000</v>
      </c>
      <c r="G61" s="118">
        <v>0</v>
      </c>
      <c r="H61" s="118" t="s">
        <v>347</v>
      </c>
      <c r="I61" s="118" t="s">
        <v>346</v>
      </c>
      <c r="J61" s="118" t="s">
        <v>300</v>
      </c>
      <c r="K61" s="118" t="s">
        <v>19</v>
      </c>
      <c r="L61" s="118" t="s">
        <v>300</v>
      </c>
      <c r="M61" s="118">
        <v>5</v>
      </c>
    </row>
    <row r="62" spans="1:13" ht="12.75">
      <c r="A62" s="118" t="s">
        <v>323</v>
      </c>
      <c r="B62" s="118" t="s">
        <v>257</v>
      </c>
      <c r="C62" s="118" t="s">
        <v>160</v>
      </c>
      <c r="D62" s="118">
        <v>6719280</v>
      </c>
      <c r="E62" s="118">
        <v>0</v>
      </c>
      <c r="F62" s="118">
        <v>6719280</v>
      </c>
      <c r="G62" s="118">
        <v>0</v>
      </c>
      <c r="H62" s="118" t="s">
        <v>347</v>
      </c>
      <c r="I62" s="118" t="s">
        <v>254</v>
      </c>
      <c r="J62" s="118" t="s">
        <v>160</v>
      </c>
      <c r="K62" s="118" t="s">
        <v>19</v>
      </c>
      <c r="L62" s="118" t="s">
        <v>160</v>
      </c>
      <c r="M62" s="118">
        <v>4</v>
      </c>
    </row>
    <row r="63" spans="1:13" ht="12.75">
      <c r="A63" s="118" t="s">
        <v>324</v>
      </c>
      <c r="B63" s="118" t="s">
        <v>257</v>
      </c>
      <c r="C63" s="118" t="s">
        <v>404</v>
      </c>
      <c r="D63" s="118">
        <v>6719280</v>
      </c>
      <c r="E63" s="118">
        <v>0</v>
      </c>
      <c r="F63" s="118">
        <v>6719280</v>
      </c>
      <c r="G63" s="118">
        <v>0</v>
      </c>
      <c r="H63" s="118" t="s">
        <v>347</v>
      </c>
      <c r="I63" s="118" t="s">
        <v>425</v>
      </c>
      <c r="J63" s="118" t="s">
        <v>404</v>
      </c>
      <c r="K63" s="118" t="s">
        <v>19</v>
      </c>
      <c r="L63" s="118" t="s">
        <v>404</v>
      </c>
      <c r="M63" s="118">
        <v>5</v>
      </c>
    </row>
    <row r="64" spans="1:13" ht="12.75">
      <c r="A64" s="118" t="s">
        <v>405</v>
      </c>
      <c r="B64" s="118" t="s">
        <v>257</v>
      </c>
      <c r="C64" s="118" t="s">
        <v>406</v>
      </c>
      <c r="D64" s="118">
        <v>6719280</v>
      </c>
      <c r="E64" s="118">
        <v>0</v>
      </c>
      <c r="F64" s="118">
        <v>6719280</v>
      </c>
      <c r="G64" s="118">
        <v>0</v>
      </c>
      <c r="H64" s="118" t="s">
        <v>347</v>
      </c>
      <c r="I64" s="118" t="s">
        <v>426</v>
      </c>
      <c r="J64" s="118" t="s">
        <v>406</v>
      </c>
      <c r="K64" s="118" t="s">
        <v>19</v>
      </c>
      <c r="L64" s="118" t="s">
        <v>406</v>
      </c>
      <c r="M64" s="118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00390625" style="62" bestFit="1" customWidth="1"/>
    <col min="6" max="6" width="56.140625" style="62" bestFit="1" customWidth="1"/>
    <col min="7" max="7" width="17.28125" style="62" customWidth="1"/>
    <col min="8" max="8" width="16.421875" style="58" customWidth="1"/>
    <col min="9" max="9" width="20.28125" style="62" customWidth="1"/>
    <col min="10" max="10" width="15.8515625" style="58" customWidth="1"/>
    <col min="11" max="11" width="20.421875" style="58" customWidth="1"/>
    <col min="12" max="12" width="15.00390625" style="58" customWidth="1"/>
    <col min="13" max="13" width="10.28125" style="94" customWidth="1"/>
    <col min="14" max="14" width="10.28125" style="58" customWidth="1"/>
    <col min="15" max="15" width="13.140625" style="58" customWidth="1"/>
    <col min="16" max="16384" width="10.28125" style="58" customWidth="1"/>
  </cols>
  <sheetData>
    <row r="1" spans="1:13" s="52" customFormat="1" ht="15.75">
      <c r="A1" s="296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</row>
    <row r="2" spans="1:13" s="52" customFormat="1" ht="14.25" customHeight="1">
      <c r="A2" s="299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</row>
    <row r="3" spans="1:13" s="52" customFormat="1" ht="16.5" customHeight="1">
      <c r="A3" s="299" t="s">
        <v>40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1:13" s="52" customFormat="1" ht="15.75">
      <c r="A4" s="299" t="s">
        <v>165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1"/>
    </row>
    <row r="5" spans="1:13" s="52" customFormat="1" ht="16.5" customHeight="1">
      <c r="A5" s="64"/>
      <c r="B5" s="54"/>
      <c r="C5" s="95"/>
      <c r="D5" s="55"/>
      <c r="E5" s="55"/>
      <c r="F5" s="55"/>
      <c r="G5" s="55"/>
      <c r="H5" s="54"/>
      <c r="I5" s="95"/>
      <c r="J5" s="53"/>
      <c r="K5" s="95"/>
      <c r="L5" s="95"/>
      <c r="M5" s="96"/>
    </row>
    <row r="6" spans="1:13" s="78" customFormat="1" ht="16.5" customHeight="1">
      <c r="A6" s="71"/>
      <c r="B6" s="60"/>
      <c r="C6" s="72" t="s">
        <v>58</v>
      </c>
      <c r="D6" s="73"/>
      <c r="E6" s="73"/>
      <c r="F6" s="74"/>
      <c r="G6" s="59"/>
      <c r="H6" s="60"/>
      <c r="I6" s="60"/>
      <c r="J6" s="73" t="s">
        <v>41</v>
      </c>
      <c r="K6" s="76" t="e">
        <f>+#REF!</f>
        <v>#REF!</v>
      </c>
      <c r="L6" s="60"/>
      <c r="M6" s="97"/>
    </row>
    <row r="7" spans="1:13" s="78" customFormat="1" ht="13.5" customHeight="1">
      <c r="A7" s="71"/>
      <c r="B7" s="60"/>
      <c r="C7" s="72" t="s">
        <v>62</v>
      </c>
      <c r="D7" s="74"/>
      <c r="E7" s="74"/>
      <c r="F7" s="74"/>
      <c r="G7" s="59"/>
      <c r="H7" s="60"/>
      <c r="I7" s="60"/>
      <c r="J7" s="73" t="s">
        <v>1</v>
      </c>
      <c r="K7" s="80" t="e">
        <f>+#REF!</f>
        <v>#REF!</v>
      </c>
      <c r="L7" s="60"/>
      <c r="M7" s="97"/>
    </row>
    <row r="8" spans="1:13" s="78" customFormat="1" ht="16.5" customHeight="1">
      <c r="A8" s="71"/>
      <c r="B8" s="81"/>
      <c r="C8" s="72" t="s">
        <v>46</v>
      </c>
      <c r="D8" s="73"/>
      <c r="E8" s="73"/>
      <c r="F8" s="74"/>
      <c r="G8" s="59"/>
      <c r="H8" s="60"/>
      <c r="I8" s="60"/>
      <c r="J8" s="73" t="s">
        <v>2</v>
      </c>
      <c r="K8" s="82" t="e">
        <f>+#REF!</f>
        <v>#REF!</v>
      </c>
      <c r="L8" s="60"/>
      <c r="M8" s="97"/>
    </row>
    <row r="9" spans="1:13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98"/>
      <c r="K9" s="69"/>
      <c r="L9" s="69"/>
      <c r="M9" s="99"/>
    </row>
    <row r="10" spans="1:13" s="63" customFormat="1" ht="13.5" customHeight="1" thickBot="1">
      <c r="A10" s="322" t="s">
        <v>59</v>
      </c>
      <c r="B10" s="323"/>
      <c r="C10" s="323"/>
      <c r="D10" s="323"/>
      <c r="E10" s="323"/>
      <c r="F10" s="324"/>
      <c r="G10" s="305" t="s">
        <v>74</v>
      </c>
      <c r="H10" s="305" t="s">
        <v>66</v>
      </c>
      <c r="I10" s="305" t="s">
        <v>75</v>
      </c>
      <c r="J10" s="305" t="s">
        <v>70</v>
      </c>
      <c r="K10" s="305" t="s">
        <v>71</v>
      </c>
      <c r="L10" s="305" t="s">
        <v>76</v>
      </c>
      <c r="M10" s="315" t="s">
        <v>73</v>
      </c>
    </row>
    <row r="11" spans="1:13" s="63" customFormat="1" ht="12.75">
      <c r="A11" s="41" t="s">
        <v>6</v>
      </c>
      <c r="B11" s="42" t="s">
        <v>7</v>
      </c>
      <c r="C11" s="41" t="s">
        <v>8</v>
      </c>
      <c r="D11" s="43" t="s">
        <v>9</v>
      </c>
      <c r="E11" s="24" t="s">
        <v>10</v>
      </c>
      <c r="F11" s="308" t="s">
        <v>11</v>
      </c>
      <c r="G11" s="306"/>
      <c r="H11" s="306"/>
      <c r="I11" s="306"/>
      <c r="J11" s="306"/>
      <c r="K11" s="306"/>
      <c r="L11" s="306"/>
      <c r="M11" s="316"/>
    </row>
    <row r="12" spans="1:13" s="57" customFormat="1" ht="12.75">
      <c r="A12" s="311" t="s">
        <v>12</v>
      </c>
      <c r="B12" s="313" t="s">
        <v>13</v>
      </c>
      <c r="C12" s="311" t="s">
        <v>14</v>
      </c>
      <c r="D12" s="311" t="s">
        <v>15</v>
      </c>
      <c r="E12" s="25" t="s">
        <v>16</v>
      </c>
      <c r="F12" s="309"/>
      <c r="G12" s="306"/>
      <c r="H12" s="306"/>
      <c r="I12" s="306"/>
      <c r="J12" s="306"/>
      <c r="K12" s="306"/>
      <c r="L12" s="306"/>
      <c r="M12" s="316"/>
    </row>
    <row r="13" spans="1:13" s="57" customFormat="1" ht="13.5" thickBot="1">
      <c r="A13" s="312"/>
      <c r="B13" s="314"/>
      <c r="C13" s="312"/>
      <c r="D13" s="312"/>
      <c r="E13" s="26" t="s">
        <v>19</v>
      </c>
      <c r="F13" s="310"/>
      <c r="G13" s="307"/>
      <c r="H13" s="307"/>
      <c r="I13" s="307"/>
      <c r="J13" s="307"/>
      <c r="K13" s="307"/>
      <c r="L13" s="307"/>
      <c r="M13" s="317"/>
    </row>
    <row r="14" spans="1:15" s="57" customFormat="1" ht="15">
      <c r="A14" s="326" t="s">
        <v>20</v>
      </c>
      <c r="B14" s="327"/>
      <c r="C14" s="327"/>
      <c r="D14" s="327"/>
      <c r="E14" s="327"/>
      <c r="F14" s="328"/>
      <c r="G14" s="44">
        <f>G17+G19+G15</f>
        <v>46475880</v>
      </c>
      <c r="H14" s="44">
        <f>H17+H19</f>
        <v>0</v>
      </c>
      <c r="I14" s="44">
        <f>+G14-H14</f>
        <v>46475880</v>
      </c>
      <c r="J14" s="44">
        <f>J17+J19+J15</f>
        <v>88000</v>
      </c>
      <c r="K14" s="44">
        <f>K17+K19+K15</f>
        <v>46010526</v>
      </c>
      <c r="L14" s="44">
        <f>+I14-K14</f>
        <v>465354</v>
      </c>
      <c r="M14" s="83">
        <f>+K14/I14</f>
        <v>0.9899871933570704</v>
      </c>
      <c r="O14" s="155">
        <f>+K14+RESERVA!M14</f>
        <v>2225316624</v>
      </c>
    </row>
    <row r="15" spans="1:14" s="57" customFormat="1" ht="12.75">
      <c r="A15" s="112" t="s">
        <v>23</v>
      </c>
      <c r="B15" s="112"/>
      <c r="C15" s="112"/>
      <c r="D15" s="112"/>
      <c r="E15" s="112"/>
      <c r="F15" s="113" t="s">
        <v>21</v>
      </c>
      <c r="G15" s="48">
        <f>+G16</f>
        <v>8495404</v>
      </c>
      <c r="H15" s="48">
        <f>+H16</f>
        <v>0</v>
      </c>
      <c r="I15" s="48">
        <f aca="true" t="shared" si="0" ref="I15:I33">+G15-H15</f>
        <v>8495404</v>
      </c>
      <c r="J15" s="48">
        <f>+J16</f>
        <v>88000</v>
      </c>
      <c r="K15" s="48">
        <f>+K16</f>
        <v>8030050</v>
      </c>
      <c r="L15" s="48">
        <f aca="true" t="shared" si="1" ref="L15:L33">+I15-K15</f>
        <v>465354</v>
      </c>
      <c r="M15" s="88">
        <f>+K15/I15</f>
        <v>0.945222852262235</v>
      </c>
      <c r="N15" s="155"/>
    </row>
    <row r="16" spans="1:13" s="57" customFormat="1" ht="12.75">
      <c r="A16" s="114" t="s">
        <v>23</v>
      </c>
      <c r="B16" s="114" t="s">
        <v>48</v>
      </c>
      <c r="C16" s="114" t="s">
        <v>78</v>
      </c>
      <c r="D16" s="112"/>
      <c r="E16" s="114" t="s">
        <v>42</v>
      </c>
      <c r="F16" s="115" t="s">
        <v>28</v>
      </c>
      <c r="G16" s="111">
        <f>+'EJEC CXP'!D17</f>
        <v>8495404</v>
      </c>
      <c r="H16" s="111">
        <v>0</v>
      </c>
      <c r="I16" s="111">
        <f t="shared" si="0"/>
        <v>8495404</v>
      </c>
      <c r="J16" s="111">
        <f>+'EJEC CXP'!E17</f>
        <v>88000</v>
      </c>
      <c r="K16" s="111">
        <v>8030050</v>
      </c>
      <c r="L16" s="48">
        <f t="shared" si="1"/>
        <v>465354</v>
      </c>
      <c r="M16" s="88">
        <f>+K16/I16</f>
        <v>0.945222852262235</v>
      </c>
    </row>
    <row r="17" spans="1:13" ht="15">
      <c r="A17" s="28">
        <v>2</v>
      </c>
      <c r="B17" s="28"/>
      <c r="C17" s="28"/>
      <c r="D17" s="29"/>
      <c r="E17" s="29"/>
      <c r="F17" s="100" t="s">
        <v>32</v>
      </c>
      <c r="G17" s="45">
        <f>+G18</f>
        <v>35396476</v>
      </c>
      <c r="H17" s="45">
        <f>+H18</f>
        <v>0</v>
      </c>
      <c r="I17" s="45">
        <f t="shared" si="0"/>
        <v>35396476</v>
      </c>
      <c r="J17" s="45">
        <f>+J18</f>
        <v>0</v>
      </c>
      <c r="K17" s="45">
        <f>+K18</f>
        <v>35396476</v>
      </c>
      <c r="L17" s="45">
        <f t="shared" si="1"/>
        <v>0</v>
      </c>
      <c r="M17" s="84">
        <f aca="true" t="shared" si="2" ref="M17:M32">+K17/I17</f>
        <v>1</v>
      </c>
    </row>
    <row r="18" spans="1:13" ht="14.25">
      <c r="A18" s="30">
        <v>2</v>
      </c>
      <c r="B18" s="31">
        <v>0</v>
      </c>
      <c r="C18" s="31">
        <v>4</v>
      </c>
      <c r="D18" s="32"/>
      <c r="E18" s="32" t="s">
        <v>42</v>
      </c>
      <c r="F18" s="3" t="s">
        <v>33</v>
      </c>
      <c r="G18" s="46">
        <f>+'EJEC CXP'!D21</f>
        <v>35396476</v>
      </c>
      <c r="H18" s="46">
        <v>0</v>
      </c>
      <c r="I18" s="46">
        <f t="shared" si="0"/>
        <v>35396476</v>
      </c>
      <c r="J18" s="46">
        <f>+'EJEC CXP'!E21</f>
        <v>0</v>
      </c>
      <c r="K18" s="46">
        <v>35396476</v>
      </c>
      <c r="L18" s="46">
        <f t="shared" si="1"/>
        <v>0</v>
      </c>
      <c r="M18" s="85">
        <f t="shared" si="2"/>
        <v>1</v>
      </c>
    </row>
    <row r="19" spans="1:13" ht="15" customHeight="1">
      <c r="A19" s="27">
        <v>5</v>
      </c>
      <c r="B19" s="28"/>
      <c r="C19" s="28"/>
      <c r="D19" s="34"/>
      <c r="E19" s="33"/>
      <c r="F19" s="5" t="s">
        <v>43</v>
      </c>
      <c r="G19" s="45">
        <f>G20</f>
        <v>2584000</v>
      </c>
      <c r="H19" s="45">
        <f>H20</f>
        <v>0</v>
      </c>
      <c r="I19" s="45">
        <f t="shared" si="0"/>
        <v>2584000</v>
      </c>
      <c r="J19" s="45">
        <f>J20</f>
        <v>0</v>
      </c>
      <c r="K19" s="45">
        <f>K20</f>
        <v>2584000</v>
      </c>
      <c r="L19" s="45">
        <f t="shared" si="1"/>
        <v>0</v>
      </c>
      <c r="M19" s="84">
        <f>+K19/I19</f>
        <v>1</v>
      </c>
    </row>
    <row r="20" spans="1:13" ht="14.25">
      <c r="A20" s="30" t="s">
        <v>26</v>
      </c>
      <c r="B20" s="31" t="s">
        <v>23</v>
      </c>
      <c r="C20" s="31" t="s">
        <v>48</v>
      </c>
      <c r="D20" s="35"/>
      <c r="E20" s="37" t="s">
        <v>42</v>
      </c>
      <c r="F20" s="4" t="s">
        <v>49</v>
      </c>
      <c r="G20" s="46">
        <f>+'EJEC CXP'!D33</f>
        <v>2584000</v>
      </c>
      <c r="H20" s="46">
        <v>0</v>
      </c>
      <c r="I20" s="46">
        <f t="shared" si="0"/>
        <v>2584000</v>
      </c>
      <c r="J20" s="46">
        <f>+'EJEC CXP'!E33</f>
        <v>0</v>
      </c>
      <c r="K20" s="46">
        <f>+'EJEC CXP'!F33</f>
        <v>2584000</v>
      </c>
      <c r="L20" s="46">
        <f t="shared" si="1"/>
        <v>0</v>
      </c>
      <c r="M20" s="85">
        <f t="shared" si="2"/>
        <v>1</v>
      </c>
    </row>
    <row r="21" spans="1:13" ht="15">
      <c r="A21" s="290" t="s">
        <v>44</v>
      </c>
      <c r="B21" s="291"/>
      <c r="C21" s="291"/>
      <c r="D21" s="291"/>
      <c r="E21" s="291"/>
      <c r="F21" s="292"/>
      <c r="G21" s="49">
        <f>G27+G30+G22</f>
        <v>23130803</v>
      </c>
      <c r="H21" s="49">
        <f>H27+H30+H22</f>
        <v>0</v>
      </c>
      <c r="I21" s="49">
        <f t="shared" si="0"/>
        <v>23130803</v>
      </c>
      <c r="J21" s="49">
        <f>J27+J30+J22</f>
        <v>240000</v>
      </c>
      <c r="K21" s="49">
        <f>K27+K30+K22</f>
        <v>23130803</v>
      </c>
      <c r="L21" s="49">
        <f t="shared" si="1"/>
        <v>0</v>
      </c>
      <c r="M21" s="84">
        <f t="shared" si="2"/>
        <v>1</v>
      </c>
    </row>
    <row r="22" spans="1:13" ht="45">
      <c r="A22" s="27">
        <v>211</v>
      </c>
      <c r="B22" s="28"/>
      <c r="C22" s="28"/>
      <c r="D22" s="34"/>
      <c r="E22" s="33"/>
      <c r="F22" s="5" t="s">
        <v>159</v>
      </c>
      <c r="G22" s="47">
        <f>+G23+G24</f>
        <v>7686960</v>
      </c>
      <c r="H22" s="47">
        <f>H24</f>
        <v>0</v>
      </c>
      <c r="I22" s="47">
        <f t="shared" si="0"/>
        <v>7686960</v>
      </c>
      <c r="J22" s="47">
        <f>+J23+J24</f>
        <v>0</v>
      </c>
      <c r="K22" s="47">
        <f>+K23+K24</f>
        <v>7686960</v>
      </c>
      <c r="L22" s="47">
        <f t="shared" si="1"/>
        <v>0</v>
      </c>
      <c r="M22" s="84">
        <f>+K22/I22</f>
        <v>1</v>
      </c>
    </row>
    <row r="23" spans="1:13" ht="30">
      <c r="A23" s="27">
        <v>211</v>
      </c>
      <c r="B23" s="28" t="s">
        <v>51</v>
      </c>
      <c r="C23" s="28"/>
      <c r="D23" s="34"/>
      <c r="E23" s="33">
        <v>20</v>
      </c>
      <c r="F23" s="5" t="s">
        <v>53</v>
      </c>
      <c r="G23" s="47">
        <f>+G25</f>
        <v>6465840</v>
      </c>
      <c r="H23" s="47">
        <f>SUM(H25:H25)</f>
        <v>0</v>
      </c>
      <c r="I23" s="47">
        <f t="shared" si="0"/>
        <v>6465840</v>
      </c>
      <c r="J23" s="47">
        <f>+J25</f>
        <v>0</v>
      </c>
      <c r="K23" s="47">
        <f>+K25</f>
        <v>6465840</v>
      </c>
      <c r="L23" s="47">
        <f t="shared" si="1"/>
        <v>0</v>
      </c>
      <c r="M23" s="84">
        <f>+K23/I23</f>
        <v>1</v>
      </c>
    </row>
    <row r="24" spans="1:13" ht="30">
      <c r="A24" s="27">
        <v>211</v>
      </c>
      <c r="B24" s="28" t="s">
        <v>51</v>
      </c>
      <c r="C24" s="28"/>
      <c r="D24" s="34"/>
      <c r="E24" s="33">
        <v>21</v>
      </c>
      <c r="F24" s="5" t="s">
        <v>53</v>
      </c>
      <c r="G24" s="47">
        <f>+G26</f>
        <v>1221120</v>
      </c>
      <c r="H24" s="47">
        <f>SUM(H26:H26)</f>
        <v>0</v>
      </c>
      <c r="I24" s="47">
        <f t="shared" si="0"/>
        <v>1221120</v>
      </c>
      <c r="J24" s="47">
        <f>+J26</f>
        <v>0</v>
      </c>
      <c r="K24" s="47">
        <f>+K26</f>
        <v>1221120</v>
      </c>
      <c r="L24" s="47">
        <f t="shared" si="1"/>
        <v>0</v>
      </c>
      <c r="M24" s="84">
        <f>+K24/I24</f>
        <v>1</v>
      </c>
    </row>
    <row r="25" spans="1:13" ht="42.75">
      <c r="A25" s="30">
        <v>211</v>
      </c>
      <c r="B25" s="31" t="s">
        <v>51</v>
      </c>
      <c r="C25" s="31" t="s">
        <v>23</v>
      </c>
      <c r="D25" s="35"/>
      <c r="E25" s="36">
        <v>20</v>
      </c>
      <c r="F25" s="102" t="s">
        <v>247</v>
      </c>
      <c r="G25" s="46">
        <f>+'EJEC CXP'!D45</f>
        <v>6465840</v>
      </c>
      <c r="H25" s="46">
        <v>0</v>
      </c>
      <c r="I25" s="46">
        <f t="shared" si="0"/>
        <v>6465840</v>
      </c>
      <c r="J25" s="46">
        <f>+'EJEC CXP'!E45</f>
        <v>0</v>
      </c>
      <c r="K25" s="46">
        <f>+'EJEC CXP'!F45</f>
        <v>6465840</v>
      </c>
      <c r="L25" s="46">
        <f t="shared" si="1"/>
        <v>0</v>
      </c>
      <c r="M25" s="85">
        <f>+K25/I25</f>
        <v>1</v>
      </c>
    </row>
    <row r="26" spans="1:13" ht="42.75">
      <c r="A26" s="30">
        <v>211</v>
      </c>
      <c r="B26" s="31" t="s">
        <v>51</v>
      </c>
      <c r="C26" s="31" t="s">
        <v>23</v>
      </c>
      <c r="D26" s="35"/>
      <c r="E26" s="36">
        <v>21</v>
      </c>
      <c r="F26" s="102" t="s">
        <v>247</v>
      </c>
      <c r="G26" s="46">
        <f>+'EJEC CXP'!D46</f>
        <v>1221120</v>
      </c>
      <c r="H26" s="46">
        <v>0</v>
      </c>
      <c r="I26" s="46">
        <f t="shared" si="0"/>
        <v>1221120</v>
      </c>
      <c r="J26" s="46">
        <f>+'EJEC CXP'!E46</f>
        <v>0</v>
      </c>
      <c r="K26" s="46">
        <f>+'EJEC CXP'!F46</f>
        <v>1221120</v>
      </c>
      <c r="L26" s="46">
        <f t="shared" si="1"/>
        <v>0</v>
      </c>
      <c r="M26" s="85">
        <f>+K26/I26</f>
        <v>1</v>
      </c>
    </row>
    <row r="27" spans="1:13" ht="30">
      <c r="A27" s="27" t="s">
        <v>50</v>
      </c>
      <c r="B27" s="28"/>
      <c r="C27" s="28"/>
      <c r="D27" s="34"/>
      <c r="E27" s="33"/>
      <c r="F27" s="5" t="s">
        <v>52</v>
      </c>
      <c r="G27" s="47">
        <f>G28</f>
        <v>3720915</v>
      </c>
      <c r="H27" s="47">
        <f>H28</f>
        <v>0</v>
      </c>
      <c r="I27" s="47">
        <f t="shared" si="0"/>
        <v>3720915</v>
      </c>
      <c r="J27" s="47">
        <f>J28</f>
        <v>0</v>
      </c>
      <c r="K27" s="47">
        <f>K28</f>
        <v>3720915</v>
      </c>
      <c r="L27" s="47">
        <f t="shared" si="1"/>
        <v>0</v>
      </c>
      <c r="M27" s="84">
        <f t="shared" si="2"/>
        <v>1</v>
      </c>
    </row>
    <row r="28" spans="1:13" ht="30">
      <c r="A28" s="27" t="s">
        <v>50</v>
      </c>
      <c r="B28" s="28" t="s">
        <v>51</v>
      </c>
      <c r="C28" s="28"/>
      <c r="D28" s="34"/>
      <c r="E28" s="33"/>
      <c r="F28" s="5" t="s">
        <v>53</v>
      </c>
      <c r="G28" s="47">
        <f>SUM(G29:G29)</f>
        <v>3720915</v>
      </c>
      <c r="H28" s="47">
        <f>SUM(H29:H29)</f>
        <v>0</v>
      </c>
      <c r="I28" s="47">
        <f t="shared" si="0"/>
        <v>3720915</v>
      </c>
      <c r="J28" s="47">
        <f>SUM(J29:J29)</f>
        <v>0</v>
      </c>
      <c r="K28" s="47">
        <f>SUM(K29:K29)</f>
        <v>3720915</v>
      </c>
      <c r="L28" s="47">
        <f t="shared" si="1"/>
        <v>0</v>
      </c>
      <c r="M28" s="84">
        <f t="shared" si="2"/>
        <v>1</v>
      </c>
    </row>
    <row r="29" spans="1:13" ht="28.5">
      <c r="A29" s="30" t="s">
        <v>50</v>
      </c>
      <c r="B29" s="31" t="s">
        <v>51</v>
      </c>
      <c r="C29" s="31" t="s">
        <v>23</v>
      </c>
      <c r="D29" s="35"/>
      <c r="E29" s="36">
        <v>20</v>
      </c>
      <c r="F29" s="6" t="s">
        <v>54</v>
      </c>
      <c r="G29" s="46">
        <f>+'EJEC CXP'!D53</f>
        <v>3720915</v>
      </c>
      <c r="H29" s="46">
        <v>0</v>
      </c>
      <c r="I29" s="46">
        <f t="shared" si="0"/>
        <v>3720915</v>
      </c>
      <c r="J29" s="46">
        <f>+'EJEC CXP'!E53</f>
        <v>0</v>
      </c>
      <c r="K29" s="46">
        <f>+'EJEC CXP'!F53</f>
        <v>3720915</v>
      </c>
      <c r="L29" s="46">
        <f t="shared" si="1"/>
        <v>0</v>
      </c>
      <c r="M29" s="85">
        <f t="shared" si="2"/>
        <v>1</v>
      </c>
    </row>
    <row r="30" spans="1:13" ht="15">
      <c r="A30" s="27" t="s">
        <v>55</v>
      </c>
      <c r="B30" s="28"/>
      <c r="C30" s="28"/>
      <c r="D30" s="34"/>
      <c r="E30" s="33"/>
      <c r="F30" s="5" t="s">
        <v>56</v>
      </c>
      <c r="G30" s="47">
        <f>G31</f>
        <v>11722928</v>
      </c>
      <c r="H30" s="47">
        <f>H31</f>
        <v>0</v>
      </c>
      <c r="I30" s="47">
        <f t="shared" si="0"/>
        <v>11722928</v>
      </c>
      <c r="J30" s="47">
        <f>J31</f>
        <v>240000</v>
      </c>
      <c r="K30" s="47">
        <f>K31</f>
        <v>11722928</v>
      </c>
      <c r="L30" s="47">
        <f t="shared" si="1"/>
        <v>0</v>
      </c>
      <c r="M30" s="84">
        <f t="shared" si="2"/>
        <v>1</v>
      </c>
    </row>
    <row r="31" spans="1:13" ht="30">
      <c r="A31" s="27" t="s">
        <v>55</v>
      </c>
      <c r="B31" s="28" t="s">
        <v>51</v>
      </c>
      <c r="C31" s="28"/>
      <c r="D31" s="34"/>
      <c r="E31" s="33"/>
      <c r="F31" s="5" t="s">
        <v>53</v>
      </c>
      <c r="G31" s="47">
        <f>+G32+G33</f>
        <v>11722928</v>
      </c>
      <c r="H31" s="47">
        <f>+H32+H33</f>
        <v>0</v>
      </c>
      <c r="I31" s="47">
        <f t="shared" si="0"/>
        <v>11722928</v>
      </c>
      <c r="J31" s="47">
        <f>+J32+J33</f>
        <v>240000</v>
      </c>
      <c r="K31" s="47">
        <f>+K32+K33</f>
        <v>11722928</v>
      </c>
      <c r="L31" s="47">
        <f t="shared" si="1"/>
        <v>0</v>
      </c>
      <c r="M31" s="84">
        <f t="shared" si="2"/>
        <v>1</v>
      </c>
    </row>
    <row r="32" spans="1:13" ht="25.5">
      <c r="A32" s="30" t="s">
        <v>55</v>
      </c>
      <c r="B32" s="31" t="s">
        <v>51</v>
      </c>
      <c r="C32" s="31" t="s">
        <v>23</v>
      </c>
      <c r="D32" s="35"/>
      <c r="E32" s="36">
        <v>20</v>
      </c>
      <c r="F32" s="37" t="s">
        <v>57</v>
      </c>
      <c r="G32" s="46">
        <f>+'EJEC CXP'!D58</f>
        <v>5003648</v>
      </c>
      <c r="H32" s="46">
        <v>0</v>
      </c>
      <c r="I32" s="46">
        <f t="shared" si="0"/>
        <v>5003648</v>
      </c>
      <c r="J32" s="46">
        <f>+'EJEC CXP'!E58</f>
        <v>240000</v>
      </c>
      <c r="K32" s="46">
        <f>+'EJEC CXP'!F58</f>
        <v>5003648</v>
      </c>
      <c r="L32" s="46">
        <f t="shared" si="1"/>
        <v>0</v>
      </c>
      <c r="M32" s="85">
        <f t="shared" si="2"/>
        <v>1</v>
      </c>
    </row>
    <row r="33" spans="1:13" ht="15" thickBot="1">
      <c r="A33" s="30" t="s">
        <v>55</v>
      </c>
      <c r="B33" s="31" t="s">
        <v>51</v>
      </c>
      <c r="C33" s="31">
        <v>3</v>
      </c>
      <c r="D33" s="35"/>
      <c r="E33" s="36">
        <v>20</v>
      </c>
      <c r="F33" s="103" t="s">
        <v>160</v>
      </c>
      <c r="G33" s="46">
        <f>+'EJEC CXP'!D62</f>
        <v>6719280</v>
      </c>
      <c r="H33" s="46">
        <v>0</v>
      </c>
      <c r="I33" s="46">
        <f t="shared" si="0"/>
        <v>6719280</v>
      </c>
      <c r="J33" s="46">
        <f>+'EJEC CXP'!E62</f>
        <v>0</v>
      </c>
      <c r="K33" s="46">
        <f>+'EJEC CXP'!F62</f>
        <v>6719280</v>
      </c>
      <c r="L33" s="46">
        <f t="shared" si="1"/>
        <v>0</v>
      </c>
      <c r="M33" s="156">
        <f>+K33/I33</f>
        <v>1</v>
      </c>
    </row>
    <row r="34" spans="1:13" ht="15.75" thickBot="1">
      <c r="A34" s="293" t="s">
        <v>45</v>
      </c>
      <c r="B34" s="294"/>
      <c r="C34" s="294"/>
      <c r="D34" s="294"/>
      <c r="E34" s="294"/>
      <c r="F34" s="295"/>
      <c r="G34" s="50">
        <f>G14+G21</f>
        <v>69606683</v>
      </c>
      <c r="H34" s="50">
        <f>H14</f>
        <v>0</v>
      </c>
      <c r="I34" s="50">
        <f>+G34-H34</f>
        <v>69606683</v>
      </c>
      <c r="J34" s="50">
        <f>+J21+J14</f>
        <v>328000</v>
      </c>
      <c r="K34" s="50">
        <f>+K21+K14</f>
        <v>69141329</v>
      </c>
      <c r="L34" s="50">
        <f>+L21+L14</f>
        <v>465354</v>
      </c>
      <c r="M34" s="157">
        <f>+K34/I34</f>
        <v>0.9933145212507828</v>
      </c>
    </row>
    <row r="35" spans="1:13" ht="15">
      <c r="A35" s="7"/>
      <c r="B35" s="8"/>
      <c r="C35" s="9"/>
      <c r="D35" s="9"/>
      <c r="E35" s="9"/>
      <c r="F35" s="10"/>
      <c r="G35" s="116"/>
      <c r="H35" s="11"/>
      <c r="I35" s="116"/>
      <c r="J35" s="12"/>
      <c r="K35" s="116"/>
      <c r="L35" s="12"/>
      <c r="M35" s="90"/>
    </row>
    <row r="36" spans="1:13" ht="15">
      <c r="A36" s="7"/>
      <c r="B36" s="8"/>
      <c r="C36" s="9"/>
      <c r="D36" s="9"/>
      <c r="E36" s="9"/>
      <c r="F36" s="10"/>
      <c r="G36" s="116"/>
      <c r="H36" s="11"/>
      <c r="I36" s="11"/>
      <c r="J36" s="116"/>
      <c r="K36" s="11"/>
      <c r="L36" s="11"/>
      <c r="M36" s="90"/>
    </row>
    <row r="37" spans="1:13" ht="15">
      <c r="A37" s="7"/>
      <c r="B37" s="8"/>
      <c r="C37" s="9"/>
      <c r="D37" s="9"/>
      <c r="E37" s="9"/>
      <c r="F37" s="10"/>
      <c r="G37" s="116"/>
      <c r="H37" s="11"/>
      <c r="I37" s="11"/>
      <c r="J37" s="12"/>
      <c r="K37" s="12"/>
      <c r="L37" s="12"/>
      <c r="M37" s="90"/>
    </row>
    <row r="38" spans="1:13" ht="15">
      <c r="A38" s="13"/>
      <c r="B38" s="14"/>
      <c r="C38" s="15"/>
      <c r="D38" s="15"/>
      <c r="E38" s="15"/>
      <c r="F38" s="16"/>
      <c r="G38" s="17">
        <f>+G34+RESERVA!G45</f>
        <v>88182778980.57999</v>
      </c>
      <c r="H38" s="17"/>
      <c r="I38" s="51"/>
      <c r="J38" s="18"/>
      <c r="K38" s="19"/>
      <c r="L38" s="18"/>
      <c r="M38" s="91"/>
    </row>
    <row r="39" spans="1:13" ht="15">
      <c r="A39" s="7"/>
      <c r="B39" s="8"/>
      <c r="C39" s="9"/>
      <c r="D39" s="9"/>
      <c r="E39" s="9"/>
      <c r="F39" s="10"/>
      <c r="G39" s="17"/>
      <c r="H39" s="17"/>
      <c r="I39" s="17"/>
      <c r="J39" s="18"/>
      <c r="K39" s="17"/>
      <c r="L39" s="18"/>
      <c r="M39" s="92">
        <f>M34-M38</f>
        <v>0.9933145212507828</v>
      </c>
    </row>
    <row r="40" spans="1:13" ht="15.75">
      <c r="A40" s="40"/>
      <c r="B40" s="39"/>
      <c r="C40" s="39"/>
      <c r="D40" s="38"/>
      <c r="E40" s="38"/>
      <c r="F40" s="38"/>
      <c r="G40" s="38"/>
      <c r="H40" s="39"/>
      <c r="I40" s="318"/>
      <c r="J40" s="318"/>
      <c r="K40" s="318"/>
      <c r="L40" s="318"/>
      <c r="M40" s="319"/>
    </row>
    <row r="41" spans="1:13" ht="15.75">
      <c r="A41" s="320" t="s">
        <v>60</v>
      </c>
      <c r="B41" s="321"/>
      <c r="C41" s="321"/>
      <c r="D41" s="321"/>
      <c r="E41" s="321"/>
      <c r="F41" s="321"/>
      <c r="G41" s="321"/>
      <c r="H41" s="321"/>
      <c r="I41" s="318"/>
      <c r="J41" s="318"/>
      <c r="K41" s="318"/>
      <c r="L41" s="318"/>
      <c r="M41" s="319"/>
    </row>
    <row r="42" spans="1:13" ht="15.75" thickBot="1">
      <c r="A42" s="285"/>
      <c r="B42" s="286"/>
      <c r="C42" s="286"/>
      <c r="D42" s="20"/>
      <c r="E42" s="20"/>
      <c r="F42" s="21"/>
      <c r="G42" s="22"/>
      <c r="H42" s="22"/>
      <c r="I42" s="22"/>
      <c r="J42" s="23"/>
      <c r="K42" s="23"/>
      <c r="L42" s="23"/>
      <c r="M42" s="93"/>
    </row>
    <row r="55" ht="11.25">
      <c r="G55" s="104"/>
    </row>
    <row r="56" ht="11.25">
      <c r="G56" s="104"/>
    </row>
    <row r="57" ht="11.25">
      <c r="G57" s="104"/>
    </row>
    <row r="58" ht="11.25">
      <c r="G58" s="104"/>
    </row>
    <row r="59" ht="11.25">
      <c r="G59" s="104"/>
    </row>
  </sheetData>
  <sheetProtection/>
  <mergeCells count="24">
    <mergeCell ref="D12:D13"/>
    <mergeCell ref="A41:H41"/>
    <mergeCell ref="I41:M41"/>
    <mergeCell ref="A42:C42"/>
    <mergeCell ref="A14:F14"/>
    <mergeCell ref="A34:F34"/>
    <mergeCell ref="I40:M40"/>
    <mergeCell ref="A21:F21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9105740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3"/>
  <sheetViews>
    <sheetView showGridLines="0" tabSelected="1" zoomScale="85" zoomScaleNormal="85" zoomScalePageLayoutView="0" workbookViewId="0" topLeftCell="A3">
      <selection activeCell="G39" sqref="G39"/>
    </sheetView>
  </sheetViews>
  <sheetFormatPr defaultColWidth="11.421875" defaultRowHeight="12.75"/>
  <cols>
    <col min="1" max="1" width="4.421875" style="256" customWidth="1"/>
    <col min="2" max="2" width="5.28125" style="256" customWidth="1"/>
    <col min="3" max="3" width="2.8515625" style="256" customWidth="1"/>
    <col min="4" max="4" width="3.7109375" style="256" customWidth="1"/>
    <col min="5" max="5" width="6.00390625" style="256" customWidth="1"/>
    <col min="6" max="6" width="3.00390625" style="256" customWidth="1"/>
    <col min="7" max="7" width="40.140625" style="230" customWidth="1"/>
    <col min="8" max="8" width="16.421875" style="224" customWidth="1"/>
    <col min="9" max="9" width="16.28125" style="224" hidden="1" customWidth="1"/>
    <col min="10" max="10" width="15.7109375" style="224" customWidth="1"/>
    <col min="11" max="11" width="15.421875" style="224" hidden="1" customWidth="1"/>
    <col min="12" max="12" width="16.421875" style="224" customWidth="1"/>
    <col min="13" max="13" width="15.421875" style="224" hidden="1" customWidth="1"/>
    <col min="14" max="14" width="16.28125" style="224" customWidth="1"/>
    <col min="15" max="15" width="14.28125" style="224" hidden="1" customWidth="1"/>
    <col min="16" max="16" width="15.140625" style="224" customWidth="1"/>
    <col min="17" max="17" width="12.421875" style="224" hidden="1" customWidth="1"/>
    <col min="18" max="18" width="12.7109375" style="224" hidden="1" customWidth="1"/>
    <col min="19" max="16384" width="11.421875" style="224" customWidth="1"/>
  </cols>
  <sheetData>
    <row r="1" spans="1:18" s="158" customFormat="1" ht="12.75">
      <c r="A1" s="333" t="s">
        <v>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30"/>
    </row>
    <row r="2" spans="1:18" s="158" customFormat="1" ht="12.75">
      <c r="A2" s="334" t="s">
        <v>444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1"/>
    </row>
    <row r="3" spans="1:18" s="158" customFormat="1" ht="12.75">
      <c r="A3" s="335" t="s">
        <v>443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1"/>
    </row>
    <row r="4" spans="1:18" s="158" customFormat="1" ht="13.5" thickBot="1">
      <c r="A4" s="233"/>
      <c r="B4" s="234"/>
      <c r="C4" s="234"/>
      <c r="D4" s="234"/>
      <c r="E4" s="234"/>
      <c r="F4" s="234"/>
      <c r="G4" s="159"/>
      <c r="H4" s="160"/>
      <c r="I4" s="160"/>
      <c r="J4" s="160"/>
      <c r="K4" s="161"/>
      <c r="L4" s="162"/>
      <c r="M4" s="163"/>
      <c r="N4" s="164"/>
      <c r="O4" s="165"/>
      <c r="P4" s="166"/>
      <c r="R4" s="167"/>
    </row>
    <row r="5" spans="1:18" s="158" customFormat="1" ht="15.75" customHeight="1" thickBot="1">
      <c r="A5" s="348" t="s">
        <v>59</v>
      </c>
      <c r="B5" s="349"/>
      <c r="C5" s="349"/>
      <c r="D5" s="349"/>
      <c r="E5" s="349"/>
      <c r="F5" s="349"/>
      <c r="G5" s="350"/>
      <c r="H5" s="345" t="s">
        <v>433</v>
      </c>
      <c r="I5" s="351" t="s">
        <v>434</v>
      </c>
      <c r="J5" s="345" t="s">
        <v>435</v>
      </c>
      <c r="K5" s="345" t="s">
        <v>436</v>
      </c>
      <c r="L5" s="345" t="s">
        <v>440</v>
      </c>
      <c r="M5" s="345" t="s">
        <v>437</v>
      </c>
      <c r="N5" s="345" t="s">
        <v>438</v>
      </c>
      <c r="O5" s="351" t="s">
        <v>439</v>
      </c>
      <c r="P5" s="345" t="s">
        <v>71</v>
      </c>
      <c r="Q5" s="336" t="s">
        <v>431</v>
      </c>
      <c r="R5" s="339" t="s">
        <v>432</v>
      </c>
    </row>
    <row r="6" spans="1:18" s="173" customFormat="1" ht="15">
      <c r="A6" s="168" t="s">
        <v>6</v>
      </c>
      <c r="B6" s="169" t="s">
        <v>7</v>
      </c>
      <c r="C6" s="168" t="s">
        <v>8</v>
      </c>
      <c r="D6" s="170" t="s">
        <v>9</v>
      </c>
      <c r="E6" s="171" t="s">
        <v>77</v>
      </c>
      <c r="F6" s="172" t="s">
        <v>10</v>
      </c>
      <c r="G6" s="342" t="s">
        <v>11</v>
      </c>
      <c r="H6" s="346"/>
      <c r="I6" s="352"/>
      <c r="J6" s="346"/>
      <c r="K6" s="346"/>
      <c r="L6" s="346"/>
      <c r="M6" s="346"/>
      <c r="N6" s="346"/>
      <c r="O6" s="352"/>
      <c r="P6" s="346"/>
      <c r="Q6" s="337"/>
      <c r="R6" s="340"/>
    </row>
    <row r="7" spans="1:18" s="173" customFormat="1" ht="15">
      <c r="A7" s="365" t="s">
        <v>12</v>
      </c>
      <c r="B7" s="367" t="s">
        <v>13</v>
      </c>
      <c r="C7" s="365" t="s">
        <v>14</v>
      </c>
      <c r="D7" s="369" t="s">
        <v>15</v>
      </c>
      <c r="E7" s="174"/>
      <c r="F7" s="175" t="s">
        <v>16</v>
      </c>
      <c r="G7" s="343"/>
      <c r="H7" s="346"/>
      <c r="I7" s="352"/>
      <c r="J7" s="346"/>
      <c r="K7" s="346"/>
      <c r="L7" s="346"/>
      <c r="M7" s="346"/>
      <c r="N7" s="346"/>
      <c r="O7" s="352"/>
      <c r="P7" s="346"/>
      <c r="Q7" s="337"/>
      <c r="R7" s="340"/>
    </row>
    <row r="8" spans="1:18" s="173" customFormat="1" ht="15.75" thickBot="1">
      <c r="A8" s="366"/>
      <c r="B8" s="368"/>
      <c r="C8" s="366"/>
      <c r="D8" s="370"/>
      <c r="E8" s="176"/>
      <c r="F8" s="177" t="s">
        <v>19</v>
      </c>
      <c r="G8" s="344"/>
      <c r="H8" s="347"/>
      <c r="I8" s="353"/>
      <c r="J8" s="347"/>
      <c r="K8" s="347"/>
      <c r="L8" s="347"/>
      <c r="M8" s="347"/>
      <c r="N8" s="347"/>
      <c r="O8" s="353"/>
      <c r="P8" s="347"/>
      <c r="Q8" s="338"/>
      <c r="R8" s="341"/>
    </row>
    <row r="9" spans="1:18" s="180" customFormat="1" ht="15">
      <c r="A9" s="362" t="s">
        <v>20</v>
      </c>
      <c r="B9" s="363"/>
      <c r="C9" s="363"/>
      <c r="D9" s="363"/>
      <c r="E9" s="363"/>
      <c r="F9" s="363"/>
      <c r="G9" s="364"/>
      <c r="H9" s="178">
        <f>+H10+H49+H114+H115+H127</f>
        <v>134008863000</v>
      </c>
      <c r="I9" s="178">
        <f aca="true" t="shared" si="0" ref="I9:P9">I10+I49+I114+I127+I115</f>
        <v>259605422.78000003</v>
      </c>
      <c r="J9" s="178">
        <f t="shared" si="0"/>
        <v>59673245378.16</v>
      </c>
      <c r="K9" s="178">
        <f t="shared" si="0"/>
        <v>2875094626.6400003</v>
      </c>
      <c r="L9" s="178">
        <f t="shared" si="0"/>
        <v>47035849708.25</v>
      </c>
      <c r="M9" s="178">
        <f t="shared" si="0"/>
        <v>5068810835.93</v>
      </c>
      <c r="N9" s="178">
        <f t="shared" si="0"/>
        <v>32607538883.34</v>
      </c>
      <c r="O9" s="178">
        <f t="shared" si="0"/>
        <v>5442880214.05</v>
      </c>
      <c r="P9" s="277">
        <f t="shared" si="0"/>
        <v>32528474464.34</v>
      </c>
      <c r="Q9" s="266">
        <f>_xlfn.IFERROR((L9/H9),0)</f>
        <v>0.3509905886467375</v>
      </c>
      <c r="R9" s="179">
        <f>_xlfn.IFERROR((N9/H9),0)</f>
        <v>0.24332374854445263</v>
      </c>
    </row>
    <row r="10" spans="1:18" s="184" customFormat="1" ht="15">
      <c r="A10" s="195">
        <v>1</v>
      </c>
      <c r="B10" s="196"/>
      <c r="C10" s="196"/>
      <c r="D10" s="198"/>
      <c r="E10" s="198"/>
      <c r="F10" s="198"/>
      <c r="G10" s="181" t="s">
        <v>21</v>
      </c>
      <c r="H10" s="182">
        <f>+H11+H33+H38+H34</f>
        <v>26293431000</v>
      </c>
      <c r="I10" s="182">
        <f aca="true" t="shared" si="1" ref="I10:P10">+I11+I33+I38+I34</f>
        <v>120339710.48</v>
      </c>
      <c r="J10" s="182">
        <f t="shared" si="1"/>
        <v>20078552850.08</v>
      </c>
      <c r="K10" s="182">
        <f t="shared" si="1"/>
        <v>1441584501</v>
      </c>
      <c r="L10" s="182">
        <f t="shared" si="1"/>
        <v>14606982514.08</v>
      </c>
      <c r="M10" s="182">
        <f t="shared" si="1"/>
        <v>2015602359</v>
      </c>
      <c r="N10" s="182">
        <f t="shared" si="1"/>
        <v>13245179943</v>
      </c>
      <c r="O10" s="182">
        <f t="shared" si="1"/>
        <v>2054810359</v>
      </c>
      <c r="P10" s="278">
        <f t="shared" si="1"/>
        <v>13243787943</v>
      </c>
      <c r="Q10" s="267">
        <f aca="true" t="shared" si="2" ref="Q10:Q75">_xlfn.IFERROR((L10/H10),0)</f>
        <v>0.5555373322743616</v>
      </c>
      <c r="R10" s="183">
        <f aca="true" t="shared" si="3" ref="R10:R75">_xlfn.IFERROR((N10/H10),0)</f>
        <v>0.5037448305243998</v>
      </c>
    </row>
    <row r="11" spans="1:18" s="184" customFormat="1" ht="26.25" customHeight="1">
      <c r="A11" s="195">
        <v>1</v>
      </c>
      <c r="B11" s="196">
        <v>0</v>
      </c>
      <c r="C11" s="196">
        <v>1</v>
      </c>
      <c r="D11" s="198"/>
      <c r="E11" s="198"/>
      <c r="F11" s="198"/>
      <c r="G11" s="185" t="s">
        <v>22</v>
      </c>
      <c r="H11" s="182">
        <f aca="true" t="shared" si="4" ref="H11:P11">+H12+H16+H19+H28+H30</f>
        <v>17966813000</v>
      </c>
      <c r="I11" s="182">
        <f t="shared" si="4"/>
        <v>60034068</v>
      </c>
      <c r="J11" s="182">
        <f t="shared" si="4"/>
        <v>13210591168</v>
      </c>
      <c r="K11" s="182">
        <f t="shared" si="4"/>
        <v>1095068792</v>
      </c>
      <c r="L11" s="182">
        <f t="shared" si="4"/>
        <v>9036062885</v>
      </c>
      <c r="M11" s="182">
        <f t="shared" si="4"/>
        <v>1099347857</v>
      </c>
      <c r="N11" s="182">
        <f t="shared" si="4"/>
        <v>8933059309</v>
      </c>
      <c r="O11" s="182">
        <f t="shared" si="4"/>
        <v>1099347857</v>
      </c>
      <c r="P11" s="278">
        <f t="shared" si="4"/>
        <v>8933059309</v>
      </c>
      <c r="Q11" s="267">
        <f t="shared" si="2"/>
        <v>0.502930758226292</v>
      </c>
      <c r="R11" s="183">
        <f t="shared" si="3"/>
        <v>0.4971977672946226</v>
      </c>
    </row>
    <row r="12" spans="1:18" s="184" customFormat="1" ht="15">
      <c r="A12" s="195">
        <v>1</v>
      </c>
      <c r="B12" s="196">
        <v>0</v>
      </c>
      <c r="C12" s="196">
        <v>1</v>
      </c>
      <c r="D12" s="198" t="s">
        <v>23</v>
      </c>
      <c r="E12" s="198"/>
      <c r="F12" s="198"/>
      <c r="G12" s="186" t="s">
        <v>24</v>
      </c>
      <c r="H12" s="182">
        <f>SUM(H13:H15)</f>
        <v>10078000000</v>
      </c>
      <c r="I12" s="182">
        <f>SUM(I13:I15)</f>
        <v>0</v>
      </c>
      <c r="J12" s="182">
        <f aca="true" t="shared" si="5" ref="J12:P12">SUM(J13:J15)</f>
        <v>7639124000</v>
      </c>
      <c r="K12" s="182">
        <f t="shared" si="5"/>
        <v>776071353</v>
      </c>
      <c r="L12" s="182">
        <f t="shared" si="5"/>
        <v>6733482283</v>
      </c>
      <c r="M12" s="182">
        <f t="shared" si="5"/>
        <v>779074429</v>
      </c>
      <c r="N12" s="182">
        <f t="shared" si="5"/>
        <v>6679450691</v>
      </c>
      <c r="O12" s="182">
        <f t="shared" si="5"/>
        <v>779074429</v>
      </c>
      <c r="P12" s="278">
        <f t="shared" si="5"/>
        <v>6679450691</v>
      </c>
      <c r="Q12" s="267">
        <f t="shared" si="2"/>
        <v>0.6681367615598333</v>
      </c>
      <c r="R12" s="183">
        <f t="shared" si="3"/>
        <v>0.6627754208176225</v>
      </c>
    </row>
    <row r="13" spans="1:18" s="190" customFormat="1" ht="12.75" customHeight="1" hidden="1">
      <c r="A13" s="235">
        <v>1</v>
      </c>
      <c r="B13" s="236">
        <v>0</v>
      </c>
      <c r="C13" s="236">
        <v>1</v>
      </c>
      <c r="D13" s="237">
        <v>1</v>
      </c>
      <c r="E13" s="237">
        <v>1</v>
      </c>
      <c r="F13" s="238" t="s">
        <v>42</v>
      </c>
      <c r="G13" s="187" t="s">
        <v>79</v>
      </c>
      <c r="H13" s="188">
        <v>8781190718</v>
      </c>
      <c r="I13" s="188">
        <v>0</v>
      </c>
      <c r="J13" s="188">
        <v>6656142564</v>
      </c>
      <c r="K13" s="188">
        <v>706766139</v>
      </c>
      <c r="L13" s="188">
        <v>6421305131</v>
      </c>
      <c r="M13" s="188">
        <v>709491994</v>
      </c>
      <c r="N13" s="188">
        <v>6376440802</v>
      </c>
      <c r="O13" s="188">
        <v>709491994</v>
      </c>
      <c r="P13" s="279">
        <v>6376440802</v>
      </c>
      <c r="Q13" s="268">
        <f t="shared" si="2"/>
        <v>0.7312567665609834</v>
      </c>
      <c r="R13" s="189">
        <f t="shared" si="3"/>
        <v>0.7261476269874588</v>
      </c>
    </row>
    <row r="14" spans="1:18" s="190" customFormat="1" ht="14.25" hidden="1">
      <c r="A14" s="235">
        <v>1</v>
      </c>
      <c r="B14" s="236">
        <v>0</v>
      </c>
      <c r="C14" s="236">
        <v>1</v>
      </c>
      <c r="D14" s="237">
        <v>1</v>
      </c>
      <c r="E14" s="237">
        <v>2</v>
      </c>
      <c r="F14" s="238" t="s">
        <v>42</v>
      </c>
      <c r="G14" s="187" t="s">
        <v>80</v>
      </c>
      <c r="H14" s="188">
        <v>1169292144</v>
      </c>
      <c r="I14" s="188">
        <v>0</v>
      </c>
      <c r="J14" s="188">
        <v>886323445</v>
      </c>
      <c r="K14" s="188">
        <v>54450025</v>
      </c>
      <c r="L14" s="188">
        <v>217824609</v>
      </c>
      <c r="M14" s="188">
        <v>54667825</v>
      </c>
      <c r="N14" s="188">
        <v>209304153</v>
      </c>
      <c r="O14" s="188">
        <v>54667825</v>
      </c>
      <c r="P14" s="279">
        <v>209304153</v>
      </c>
      <c r="Q14" s="268">
        <f t="shared" si="2"/>
        <v>0.18628758443108123</v>
      </c>
      <c r="R14" s="189">
        <f t="shared" si="3"/>
        <v>0.1790007348240595</v>
      </c>
    </row>
    <row r="15" spans="1:18" s="190" customFormat="1" ht="14.25" hidden="1">
      <c r="A15" s="235">
        <v>1</v>
      </c>
      <c r="B15" s="236">
        <v>0</v>
      </c>
      <c r="C15" s="236">
        <v>1</v>
      </c>
      <c r="D15" s="237">
        <v>1</v>
      </c>
      <c r="E15" s="237">
        <v>4</v>
      </c>
      <c r="F15" s="238" t="s">
        <v>42</v>
      </c>
      <c r="G15" s="187" t="s">
        <v>81</v>
      </c>
      <c r="H15" s="188">
        <v>127517138</v>
      </c>
      <c r="I15" s="188">
        <v>0</v>
      </c>
      <c r="J15" s="188">
        <v>96657991</v>
      </c>
      <c r="K15" s="188">
        <v>14855189</v>
      </c>
      <c r="L15" s="188">
        <v>94352543</v>
      </c>
      <c r="M15" s="188">
        <v>14914610</v>
      </c>
      <c r="N15" s="188">
        <v>93705736</v>
      </c>
      <c r="O15" s="188">
        <v>14914610</v>
      </c>
      <c r="P15" s="279">
        <v>93705736</v>
      </c>
      <c r="Q15" s="268">
        <f t="shared" si="2"/>
        <v>0.7399204881778322</v>
      </c>
      <c r="R15" s="189">
        <f t="shared" si="3"/>
        <v>0.7348481738980057</v>
      </c>
    </row>
    <row r="16" spans="1:18" s="184" customFormat="1" ht="15">
      <c r="A16" s="195">
        <v>1</v>
      </c>
      <c r="B16" s="196">
        <v>0</v>
      </c>
      <c r="C16" s="196">
        <v>1</v>
      </c>
      <c r="D16" s="197">
        <v>4</v>
      </c>
      <c r="E16" s="198"/>
      <c r="F16" s="198"/>
      <c r="G16" s="186" t="s">
        <v>25</v>
      </c>
      <c r="H16" s="182">
        <f aca="true" t="shared" si="6" ref="H16:P16">SUM(H17:H18)</f>
        <v>4085000000</v>
      </c>
      <c r="I16" s="182">
        <f t="shared" si="6"/>
        <v>60034068</v>
      </c>
      <c r="J16" s="182">
        <f t="shared" si="6"/>
        <v>3183805066</v>
      </c>
      <c r="K16" s="182">
        <f t="shared" si="6"/>
        <v>150224589</v>
      </c>
      <c r="L16" s="182">
        <f t="shared" si="6"/>
        <v>1396432292</v>
      </c>
      <c r="M16" s="182">
        <f t="shared" si="6"/>
        <v>150825487</v>
      </c>
      <c r="N16" s="182">
        <f t="shared" si="6"/>
        <v>1369207306</v>
      </c>
      <c r="O16" s="182">
        <f t="shared" si="6"/>
        <v>150825487</v>
      </c>
      <c r="P16" s="278">
        <f t="shared" si="6"/>
        <v>1369207306</v>
      </c>
      <c r="Q16" s="269">
        <f t="shared" si="2"/>
        <v>0.34184389033047735</v>
      </c>
      <c r="R16" s="189">
        <f t="shared" si="3"/>
        <v>0.3351792670746634</v>
      </c>
    </row>
    <row r="17" spans="1:18" s="190" customFormat="1" ht="14.25" hidden="1">
      <c r="A17" s="235">
        <v>1</v>
      </c>
      <c r="B17" s="236">
        <v>0</v>
      </c>
      <c r="C17" s="236">
        <v>1</v>
      </c>
      <c r="D17" s="237">
        <v>4</v>
      </c>
      <c r="E17" s="237">
        <v>1</v>
      </c>
      <c r="F17" s="238" t="s">
        <v>42</v>
      </c>
      <c r="G17" s="187" t="s">
        <v>82</v>
      </c>
      <c r="H17" s="188">
        <v>2986219119</v>
      </c>
      <c r="I17" s="188">
        <v>0</v>
      </c>
      <c r="J17" s="188">
        <v>2642554092</v>
      </c>
      <c r="K17" s="188">
        <v>90190521</v>
      </c>
      <c r="L17" s="188">
        <v>855181318</v>
      </c>
      <c r="M17" s="188">
        <v>90551283</v>
      </c>
      <c r="N17" s="188">
        <v>830600731</v>
      </c>
      <c r="O17" s="188">
        <v>90551283</v>
      </c>
      <c r="P17" s="279">
        <v>830600731</v>
      </c>
      <c r="Q17" s="268">
        <f t="shared" si="2"/>
        <v>0.2863759436000048</v>
      </c>
      <c r="R17" s="189">
        <f t="shared" si="3"/>
        <v>0.27814460289107806</v>
      </c>
    </row>
    <row r="18" spans="1:18" s="190" customFormat="1" ht="14.25" hidden="1">
      <c r="A18" s="235">
        <v>1</v>
      </c>
      <c r="B18" s="236">
        <v>0</v>
      </c>
      <c r="C18" s="236">
        <v>1</v>
      </c>
      <c r="D18" s="237">
        <v>4</v>
      </c>
      <c r="E18" s="237">
        <v>2</v>
      </c>
      <c r="F18" s="238" t="s">
        <v>42</v>
      </c>
      <c r="G18" s="187" t="s">
        <v>83</v>
      </c>
      <c r="H18" s="188">
        <v>1098780881</v>
      </c>
      <c r="I18" s="188">
        <v>60034068</v>
      </c>
      <c r="J18" s="188">
        <v>541250974</v>
      </c>
      <c r="K18" s="188">
        <v>60034068</v>
      </c>
      <c r="L18" s="188">
        <v>541250974</v>
      </c>
      <c r="M18" s="188">
        <v>60274204</v>
      </c>
      <c r="N18" s="188">
        <v>538606575</v>
      </c>
      <c r="O18" s="188">
        <v>60274204</v>
      </c>
      <c r="P18" s="279">
        <v>538606575</v>
      </c>
      <c r="Q18" s="268">
        <f t="shared" si="2"/>
        <v>0.4925922750925623</v>
      </c>
      <c r="R18" s="189">
        <f t="shared" si="3"/>
        <v>0.49018560871737626</v>
      </c>
    </row>
    <row r="19" spans="1:18" s="184" customFormat="1" ht="15">
      <c r="A19" s="195">
        <v>1</v>
      </c>
      <c r="B19" s="196">
        <v>0</v>
      </c>
      <c r="C19" s="196">
        <v>1</v>
      </c>
      <c r="D19" s="197">
        <v>5</v>
      </c>
      <c r="E19" s="198"/>
      <c r="F19" s="198"/>
      <c r="G19" s="181" t="s">
        <v>27</v>
      </c>
      <c r="H19" s="182">
        <f>SUM(H20:H27)</f>
        <v>2922950000</v>
      </c>
      <c r="I19" s="182">
        <f aca="true" t="shared" si="7" ref="I19:P19">SUM(I20:I27)</f>
        <v>0</v>
      </c>
      <c r="J19" s="182">
        <f t="shared" si="7"/>
        <v>2215596101</v>
      </c>
      <c r="K19" s="182">
        <f t="shared" si="7"/>
        <v>125696171</v>
      </c>
      <c r="L19" s="182">
        <f t="shared" si="7"/>
        <v>810349858</v>
      </c>
      <c r="M19" s="182">
        <f t="shared" si="7"/>
        <v>126198955</v>
      </c>
      <c r="N19" s="182">
        <f t="shared" si="7"/>
        <v>790040479</v>
      </c>
      <c r="O19" s="182">
        <f t="shared" si="7"/>
        <v>126198955</v>
      </c>
      <c r="P19" s="278">
        <f t="shared" si="7"/>
        <v>790040479</v>
      </c>
      <c r="Q19" s="269">
        <f t="shared" si="2"/>
        <v>0.2772369893429583</v>
      </c>
      <c r="R19" s="191">
        <f t="shared" si="3"/>
        <v>0.2702887421953848</v>
      </c>
    </row>
    <row r="20" spans="1:18" s="190" customFormat="1" ht="14.25" hidden="1">
      <c r="A20" s="235">
        <v>1</v>
      </c>
      <c r="B20" s="236">
        <v>0</v>
      </c>
      <c r="C20" s="236">
        <v>1</v>
      </c>
      <c r="D20" s="237">
        <v>5</v>
      </c>
      <c r="E20" s="237">
        <v>2</v>
      </c>
      <c r="F20" s="238" t="s">
        <v>42</v>
      </c>
      <c r="G20" s="192" t="s">
        <v>84</v>
      </c>
      <c r="H20" s="188">
        <v>330931510</v>
      </c>
      <c r="I20" s="188">
        <v>0</v>
      </c>
      <c r="J20" s="188">
        <v>250846084</v>
      </c>
      <c r="K20" s="188">
        <v>13268325</v>
      </c>
      <c r="L20" s="188">
        <v>151949270</v>
      </c>
      <c r="M20" s="188">
        <v>13321398</v>
      </c>
      <c r="N20" s="188">
        <v>149899028</v>
      </c>
      <c r="O20" s="188">
        <v>13321398</v>
      </c>
      <c r="P20" s="279">
        <v>149899028</v>
      </c>
      <c r="Q20" s="268">
        <f t="shared" si="2"/>
        <v>0.45915624655989995</v>
      </c>
      <c r="R20" s="189">
        <f t="shared" si="3"/>
        <v>0.45296088003224594</v>
      </c>
    </row>
    <row r="21" spans="1:18" s="190" customFormat="1" ht="14.25" hidden="1">
      <c r="A21" s="235">
        <v>1</v>
      </c>
      <c r="B21" s="236">
        <v>0</v>
      </c>
      <c r="C21" s="236">
        <v>1</v>
      </c>
      <c r="D21" s="237">
        <v>5</v>
      </c>
      <c r="E21" s="237">
        <v>5</v>
      </c>
      <c r="F21" s="238" t="s">
        <v>42</v>
      </c>
      <c r="G21" s="192" t="s">
        <v>85</v>
      </c>
      <c r="H21" s="188">
        <v>63032839</v>
      </c>
      <c r="I21" s="188">
        <v>0</v>
      </c>
      <c r="J21" s="188">
        <v>47778892</v>
      </c>
      <c r="K21" s="188">
        <v>6058738</v>
      </c>
      <c r="L21" s="188">
        <v>19763050</v>
      </c>
      <c r="M21" s="188">
        <v>6082973</v>
      </c>
      <c r="N21" s="188">
        <v>19335821</v>
      </c>
      <c r="O21" s="188">
        <v>6082973</v>
      </c>
      <c r="P21" s="279">
        <v>19335821</v>
      </c>
      <c r="Q21" s="268">
        <f t="shared" si="2"/>
        <v>0.31353577458251564</v>
      </c>
      <c r="R21" s="189">
        <f t="shared" si="3"/>
        <v>0.3067578948807938</v>
      </c>
    </row>
    <row r="22" spans="1:18" s="190" customFormat="1" ht="14.25" hidden="1">
      <c r="A22" s="235">
        <v>1</v>
      </c>
      <c r="B22" s="236">
        <v>0</v>
      </c>
      <c r="C22" s="236">
        <v>1</v>
      </c>
      <c r="D22" s="237">
        <v>5</v>
      </c>
      <c r="E22" s="237">
        <v>12</v>
      </c>
      <c r="F22" s="238" t="s">
        <v>42</v>
      </c>
      <c r="G22" s="192" t="s">
        <v>86</v>
      </c>
      <c r="H22" s="188">
        <v>5803609</v>
      </c>
      <c r="I22" s="188">
        <v>0</v>
      </c>
      <c r="J22" s="188">
        <v>4399136</v>
      </c>
      <c r="K22" s="188">
        <v>0</v>
      </c>
      <c r="L22" s="188">
        <v>46429</v>
      </c>
      <c r="M22" s="188">
        <v>0</v>
      </c>
      <c r="N22" s="188">
        <v>0</v>
      </c>
      <c r="O22" s="188">
        <v>0</v>
      </c>
      <c r="P22" s="279">
        <v>0</v>
      </c>
      <c r="Q22" s="268">
        <f t="shared" si="2"/>
        <v>0.008000022055241833</v>
      </c>
      <c r="R22" s="189">
        <f t="shared" si="3"/>
        <v>0</v>
      </c>
    </row>
    <row r="23" spans="1:18" s="190" customFormat="1" ht="14.25" hidden="1">
      <c r="A23" s="235">
        <v>1</v>
      </c>
      <c r="B23" s="236">
        <v>0</v>
      </c>
      <c r="C23" s="236">
        <v>1</v>
      </c>
      <c r="D23" s="237">
        <v>5</v>
      </c>
      <c r="E23" s="237">
        <v>14</v>
      </c>
      <c r="F23" s="238" t="s">
        <v>42</v>
      </c>
      <c r="G23" s="192" t="s">
        <v>149</v>
      </c>
      <c r="H23" s="188">
        <v>486792369</v>
      </c>
      <c r="I23" s="188">
        <v>0</v>
      </c>
      <c r="J23" s="188">
        <v>368988616</v>
      </c>
      <c r="K23" s="188">
        <v>0</v>
      </c>
      <c r="L23" s="188">
        <v>345830784</v>
      </c>
      <c r="M23" s="188">
        <v>0</v>
      </c>
      <c r="N23" s="188">
        <v>343220715</v>
      </c>
      <c r="O23" s="188">
        <v>0</v>
      </c>
      <c r="P23" s="279">
        <v>343220715</v>
      </c>
      <c r="Q23" s="268">
        <f t="shared" si="2"/>
        <v>0.7104277018771427</v>
      </c>
      <c r="R23" s="189">
        <f t="shared" si="3"/>
        <v>0.7050659313026331</v>
      </c>
    </row>
    <row r="24" spans="1:18" s="190" customFormat="1" ht="14.25" hidden="1">
      <c r="A24" s="235">
        <v>1</v>
      </c>
      <c r="B24" s="236">
        <v>0</v>
      </c>
      <c r="C24" s="236">
        <v>1</v>
      </c>
      <c r="D24" s="237">
        <v>5</v>
      </c>
      <c r="E24" s="237">
        <v>15</v>
      </c>
      <c r="F24" s="238" t="s">
        <v>42</v>
      </c>
      <c r="G24" s="192" t="s">
        <v>87</v>
      </c>
      <c r="H24" s="188">
        <v>579798962</v>
      </c>
      <c r="I24" s="188">
        <v>0</v>
      </c>
      <c r="J24" s="188">
        <v>439487614</v>
      </c>
      <c r="K24" s="188">
        <v>64110999</v>
      </c>
      <c r="L24" s="188">
        <v>191210034</v>
      </c>
      <c r="M24" s="188">
        <v>64367443</v>
      </c>
      <c r="N24" s="188">
        <v>187336316</v>
      </c>
      <c r="O24" s="188">
        <v>64367443</v>
      </c>
      <c r="P24" s="279">
        <v>187336316</v>
      </c>
      <c r="Q24" s="268">
        <f t="shared" si="2"/>
        <v>0.3297867821984821</v>
      </c>
      <c r="R24" s="189">
        <f t="shared" si="3"/>
        <v>0.3231056422622571</v>
      </c>
    </row>
    <row r="25" spans="1:18" s="190" customFormat="1" ht="14.25" hidden="1">
      <c r="A25" s="235">
        <v>1</v>
      </c>
      <c r="B25" s="236">
        <v>0</v>
      </c>
      <c r="C25" s="236">
        <v>1</v>
      </c>
      <c r="D25" s="237">
        <v>5</v>
      </c>
      <c r="E25" s="237">
        <v>16</v>
      </c>
      <c r="F25" s="238" t="s">
        <v>42</v>
      </c>
      <c r="G25" s="192" t="s">
        <v>88</v>
      </c>
      <c r="H25" s="188">
        <v>1207911751</v>
      </c>
      <c r="I25" s="188">
        <v>0</v>
      </c>
      <c r="J25" s="188">
        <v>915597107</v>
      </c>
      <c r="K25" s="188">
        <v>32301854</v>
      </c>
      <c r="L25" s="188">
        <v>64713968</v>
      </c>
      <c r="M25" s="188">
        <v>32431061</v>
      </c>
      <c r="N25" s="188">
        <v>55262320</v>
      </c>
      <c r="O25" s="188">
        <v>32431061</v>
      </c>
      <c r="P25" s="279">
        <v>55262320</v>
      </c>
      <c r="Q25" s="268">
        <f t="shared" si="2"/>
        <v>0.053575079426477074</v>
      </c>
      <c r="R25" s="189">
        <f t="shared" si="3"/>
        <v>0.04575029587571253</v>
      </c>
    </row>
    <row r="26" spans="1:18" s="190" customFormat="1" ht="14.25" hidden="1">
      <c r="A26" s="235">
        <v>1</v>
      </c>
      <c r="B26" s="236">
        <v>0</v>
      </c>
      <c r="C26" s="236">
        <v>1</v>
      </c>
      <c r="D26" s="237">
        <v>5</v>
      </c>
      <c r="E26" s="237">
        <v>47</v>
      </c>
      <c r="F26" s="238" t="s">
        <v>42</v>
      </c>
      <c r="G26" s="192" t="s">
        <v>89</v>
      </c>
      <c r="H26" s="188">
        <v>187678960</v>
      </c>
      <c r="I26" s="188">
        <v>0</v>
      </c>
      <c r="J26" s="188">
        <v>142260652</v>
      </c>
      <c r="K26" s="188">
        <v>0</v>
      </c>
      <c r="L26" s="188">
        <v>1501432</v>
      </c>
      <c r="M26" s="188">
        <v>0</v>
      </c>
      <c r="N26" s="188">
        <v>0</v>
      </c>
      <c r="O26" s="188">
        <v>0</v>
      </c>
      <c r="P26" s="279">
        <v>0</v>
      </c>
      <c r="Q26" s="268">
        <f t="shared" si="2"/>
        <v>0.008000001705039287</v>
      </c>
      <c r="R26" s="189">
        <f t="shared" si="3"/>
        <v>0</v>
      </c>
    </row>
    <row r="27" spans="1:18" s="190" customFormat="1" ht="14.25" hidden="1">
      <c r="A27" s="235">
        <v>1</v>
      </c>
      <c r="B27" s="236">
        <v>0</v>
      </c>
      <c r="C27" s="236">
        <v>1</v>
      </c>
      <c r="D27" s="237">
        <v>5</v>
      </c>
      <c r="E27" s="237">
        <v>92</v>
      </c>
      <c r="F27" s="238" t="s">
        <v>42</v>
      </c>
      <c r="G27" s="192" t="s">
        <v>450</v>
      </c>
      <c r="H27" s="188">
        <v>61000000</v>
      </c>
      <c r="I27" s="188">
        <v>0</v>
      </c>
      <c r="J27" s="188">
        <v>46238000</v>
      </c>
      <c r="K27" s="188">
        <v>9956255</v>
      </c>
      <c r="L27" s="188">
        <v>35334891</v>
      </c>
      <c r="M27" s="188">
        <v>9996080</v>
      </c>
      <c r="N27" s="188">
        <v>34986279</v>
      </c>
      <c r="O27" s="188">
        <v>9996080</v>
      </c>
      <c r="P27" s="279">
        <v>34986279</v>
      </c>
      <c r="Q27" s="268">
        <f t="shared" si="2"/>
        <v>0.5792605081967213</v>
      </c>
      <c r="R27" s="189">
        <f t="shared" si="3"/>
        <v>0.5735455573770492</v>
      </c>
    </row>
    <row r="28" spans="1:18" s="184" customFormat="1" ht="33.75" customHeight="1">
      <c r="A28" s="195">
        <v>1</v>
      </c>
      <c r="B28" s="196">
        <v>0</v>
      </c>
      <c r="C28" s="196">
        <v>1</v>
      </c>
      <c r="D28" s="197">
        <v>8</v>
      </c>
      <c r="E28" s="198"/>
      <c r="F28" s="198"/>
      <c r="G28" s="181" t="s">
        <v>64</v>
      </c>
      <c r="H28" s="182">
        <f aca="true" t="shared" si="8" ref="H28:P28">+H29</f>
        <v>653863000</v>
      </c>
      <c r="I28" s="182">
        <f t="shared" si="8"/>
        <v>0</v>
      </c>
      <c r="J28" s="182">
        <f t="shared" si="8"/>
        <v>0</v>
      </c>
      <c r="K28" s="182">
        <f t="shared" si="8"/>
        <v>0</v>
      </c>
      <c r="L28" s="182">
        <f t="shared" si="8"/>
        <v>0</v>
      </c>
      <c r="M28" s="182">
        <f t="shared" si="8"/>
        <v>0</v>
      </c>
      <c r="N28" s="182">
        <f t="shared" si="8"/>
        <v>0</v>
      </c>
      <c r="O28" s="182">
        <f t="shared" si="8"/>
        <v>0</v>
      </c>
      <c r="P28" s="278">
        <f t="shared" si="8"/>
        <v>0</v>
      </c>
      <c r="Q28" s="270">
        <f t="shared" si="2"/>
        <v>0</v>
      </c>
      <c r="R28" s="193">
        <f t="shared" si="3"/>
        <v>0</v>
      </c>
    </row>
    <row r="29" spans="1:18" s="190" customFormat="1" ht="14.25" hidden="1">
      <c r="A29" s="235">
        <v>1</v>
      </c>
      <c r="B29" s="236">
        <v>0</v>
      </c>
      <c r="C29" s="236">
        <v>1</v>
      </c>
      <c r="D29" s="237">
        <v>8</v>
      </c>
      <c r="E29" s="237">
        <v>1</v>
      </c>
      <c r="F29" s="238" t="s">
        <v>42</v>
      </c>
      <c r="G29" s="192" t="s">
        <v>90</v>
      </c>
      <c r="H29" s="188">
        <v>653863000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279">
        <v>0</v>
      </c>
      <c r="Q29" s="268">
        <f t="shared" si="2"/>
        <v>0</v>
      </c>
      <c r="R29" s="194">
        <f t="shared" si="3"/>
        <v>0</v>
      </c>
    </row>
    <row r="30" spans="1:18" s="202" customFormat="1" ht="30">
      <c r="A30" s="195">
        <v>1</v>
      </c>
      <c r="B30" s="196">
        <v>0</v>
      </c>
      <c r="C30" s="196">
        <v>1</v>
      </c>
      <c r="D30" s="197">
        <v>9</v>
      </c>
      <c r="E30" s="198"/>
      <c r="F30" s="198"/>
      <c r="G30" s="199" t="s">
        <v>37</v>
      </c>
      <c r="H30" s="200">
        <f aca="true" t="shared" si="9" ref="H30:P30">SUM(H31:H32)</f>
        <v>227000000</v>
      </c>
      <c r="I30" s="200">
        <f t="shared" si="9"/>
        <v>0</v>
      </c>
      <c r="J30" s="200">
        <f t="shared" si="9"/>
        <v>172066001</v>
      </c>
      <c r="K30" s="200">
        <f t="shared" si="9"/>
        <v>43076679</v>
      </c>
      <c r="L30" s="200">
        <f t="shared" si="9"/>
        <v>95798452</v>
      </c>
      <c r="M30" s="200">
        <f t="shared" si="9"/>
        <v>43248986</v>
      </c>
      <c r="N30" s="200">
        <f t="shared" si="9"/>
        <v>94360833</v>
      </c>
      <c r="O30" s="200">
        <f t="shared" si="9"/>
        <v>43248986</v>
      </c>
      <c r="P30" s="280">
        <f t="shared" si="9"/>
        <v>94360833</v>
      </c>
      <c r="Q30" s="271">
        <f t="shared" si="2"/>
        <v>0.4220196123348018</v>
      </c>
      <c r="R30" s="201">
        <f t="shared" si="3"/>
        <v>0.4156864889867841</v>
      </c>
    </row>
    <row r="31" spans="1:18" s="190" customFormat="1" ht="14.25" hidden="1">
      <c r="A31" s="235">
        <v>1</v>
      </c>
      <c r="B31" s="236">
        <v>0</v>
      </c>
      <c r="C31" s="236">
        <v>1</v>
      </c>
      <c r="D31" s="237">
        <v>9</v>
      </c>
      <c r="E31" s="237">
        <v>1</v>
      </c>
      <c r="F31" s="238" t="s">
        <v>42</v>
      </c>
      <c r="G31" s="187" t="s">
        <v>91</v>
      </c>
      <c r="H31" s="188">
        <v>80089770</v>
      </c>
      <c r="I31" s="188">
        <v>0</v>
      </c>
      <c r="J31" s="188">
        <v>60708046</v>
      </c>
      <c r="K31" s="188">
        <v>5055634</v>
      </c>
      <c r="L31" s="188">
        <v>35351500</v>
      </c>
      <c r="M31" s="188">
        <v>5075857</v>
      </c>
      <c r="N31" s="188">
        <v>34852078</v>
      </c>
      <c r="O31" s="188">
        <v>5075857</v>
      </c>
      <c r="P31" s="279">
        <v>34852078</v>
      </c>
      <c r="Q31" s="268">
        <f t="shared" si="2"/>
        <v>0.4413984457690414</v>
      </c>
      <c r="R31" s="189">
        <f t="shared" si="3"/>
        <v>0.4351626680910683</v>
      </c>
    </row>
    <row r="32" spans="1:18" s="190" customFormat="1" ht="14.25" hidden="1">
      <c r="A32" s="235">
        <v>1</v>
      </c>
      <c r="B32" s="236">
        <v>0</v>
      </c>
      <c r="C32" s="236">
        <v>1</v>
      </c>
      <c r="D32" s="237">
        <v>9</v>
      </c>
      <c r="E32" s="237">
        <v>3</v>
      </c>
      <c r="F32" s="238" t="s">
        <v>42</v>
      </c>
      <c r="G32" s="187" t="s">
        <v>92</v>
      </c>
      <c r="H32" s="188">
        <v>146910230</v>
      </c>
      <c r="I32" s="188">
        <v>0</v>
      </c>
      <c r="J32" s="188">
        <v>111357955</v>
      </c>
      <c r="K32" s="188">
        <v>38021045</v>
      </c>
      <c r="L32" s="188">
        <v>60446952</v>
      </c>
      <c r="M32" s="188">
        <v>38173129</v>
      </c>
      <c r="N32" s="188">
        <v>59508755</v>
      </c>
      <c r="O32" s="188">
        <v>38173129</v>
      </c>
      <c r="P32" s="279">
        <v>59508755</v>
      </c>
      <c r="Q32" s="268">
        <f t="shared" si="2"/>
        <v>0.4114550225671827</v>
      </c>
      <c r="R32" s="189">
        <f t="shared" si="3"/>
        <v>0.40506883012843964</v>
      </c>
    </row>
    <row r="33" spans="1:18" s="184" customFormat="1" ht="18.75" customHeight="1">
      <c r="A33" s="195">
        <v>1</v>
      </c>
      <c r="B33" s="196">
        <v>0</v>
      </c>
      <c r="C33" s="196">
        <v>2</v>
      </c>
      <c r="D33" s="198"/>
      <c r="E33" s="198"/>
      <c r="F33" s="197">
        <v>20</v>
      </c>
      <c r="G33" s="186" t="s">
        <v>28</v>
      </c>
      <c r="H33" s="182">
        <f aca="true" t="shared" si="10" ref="H33:P33">H35+H37</f>
        <v>1716100000</v>
      </c>
      <c r="I33" s="182">
        <f t="shared" si="10"/>
        <v>39500648.480000004</v>
      </c>
      <c r="J33" s="182">
        <f t="shared" si="10"/>
        <v>1558146646.08</v>
      </c>
      <c r="K33" s="182">
        <f t="shared" si="10"/>
        <v>1392000</v>
      </c>
      <c r="L33" s="182">
        <f t="shared" si="10"/>
        <v>1294849376.08</v>
      </c>
      <c r="M33" s="182">
        <f t="shared" si="10"/>
        <v>105750298</v>
      </c>
      <c r="N33" s="182">
        <f t="shared" si="10"/>
        <v>761456513</v>
      </c>
      <c r="O33" s="182">
        <f t="shared" si="10"/>
        <v>144958298</v>
      </c>
      <c r="P33" s="278">
        <f t="shared" si="10"/>
        <v>760064513</v>
      </c>
      <c r="Q33" s="269">
        <f t="shared" si="2"/>
        <v>0.7545302581900821</v>
      </c>
      <c r="R33" s="191">
        <f t="shared" si="3"/>
        <v>0.4437133692675252</v>
      </c>
    </row>
    <row r="34" spans="1:18" s="184" customFormat="1" ht="15" customHeight="1">
      <c r="A34" s="195">
        <v>1</v>
      </c>
      <c r="B34" s="196">
        <v>0</v>
      </c>
      <c r="C34" s="196">
        <v>2</v>
      </c>
      <c r="D34" s="198"/>
      <c r="E34" s="198"/>
      <c r="F34" s="198" t="s">
        <v>113</v>
      </c>
      <c r="G34" s="186" t="s">
        <v>28</v>
      </c>
      <c r="H34" s="182">
        <f>+H36</f>
        <v>1397568000</v>
      </c>
      <c r="I34" s="182">
        <f aca="true" t="shared" si="11" ref="I34:P34">+I36</f>
        <v>0</v>
      </c>
      <c r="J34" s="182">
        <f t="shared" si="11"/>
        <v>1160000000</v>
      </c>
      <c r="K34" s="182">
        <f t="shared" si="11"/>
        <v>0</v>
      </c>
      <c r="L34" s="182">
        <f t="shared" si="11"/>
        <v>1160000000</v>
      </c>
      <c r="M34" s="182">
        <f t="shared" si="11"/>
        <v>464000000</v>
      </c>
      <c r="N34" s="182">
        <f t="shared" si="11"/>
        <v>464000000</v>
      </c>
      <c r="O34" s="182">
        <f t="shared" si="11"/>
        <v>464000000</v>
      </c>
      <c r="P34" s="278">
        <f t="shared" si="11"/>
        <v>464000000</v>
      </c>
      <c r="Q34" s="269">
        <f>_xlfn.IFERROR((L34/H34),0)</f>
        <v>0.8300132802124834</v>
      </c>
      <c r="R34" s="191">
        <f>_xlfn.IFERROR((N34/H34),0)</f>
        <v>0.33200531208499334</v>
      </c>
    </row>
    <row r="35" spans="1:18" s="190" customFormat="1" ht="14.25" hidden="1">
      <c r="A35" s="235">
        <v>1</v>
      </c>
      <c r="B35" s="236">
        <v>0</v>
      </c>
      <c r="C35" s="236">
        <v>2</v>
      </c>
      <c r="D35" s="237">
        <v>12</v>
      </c>
      <c r="E35" s="238"/>
      <c r="F35" s="237">
        <v>20</v>
      </c>
      <c r="G35" s="187" t="s">
        <v>39</v>
      </c>
      <c r="H35" s="188">
        <v>1569737660</v>
      </c>
      <c r="I35" s="188">
        <v>45642642</v>
      </c>
      <c r="J35" s="188">
        <v>1531056295</v>
      </c>
      <c r="K35" s="188">
        <v>1392000</v>
      </c>
      <c r="L35" s="188">
        <v>1267759025</v>
      </c>
      <c r="M35" s="188">
        <v>105750298</v>
      </c>
      <c r="N35" s="188">
        <v>736799521</v>
      </c>
      <c r="O35" s="188">
        <v>144958298</v>
      </c>
      <c r="P35" s="279">
        <v>735407521</v>
      </c>
      <c r="Q35" s="268">
        <f t="shared" si="2"/>
        <v>0.8076247753398488</v>
      </c>
      <c r="R35" s="189">
        <f t="shared" si="3"/>
        <v>0.469377488847404</v>
      </c>
    </row>
    <row r="36" spans="1:18" s="190" customFormat="1" ht="14.25" hidden="1">
      <c r="A36" s="235">
        <v>1</v>
      </c>
      <c r="B36" s="236">
        <v>0</v>
      </c>
      <c r="C36" s="236">
        <v>2</v>
      </c>
      <c r="D36" s="237">
        <v>13</v>
      </c>
      <c r="E36" s="238"/>
      <c r="F36" s="237">
        <v>21</v>
      </c>
      <c r="G36" s="187" t="s">
        <v>39</v>
      </c>
      <c r="H36" s="188">
        <v>1397568000</v>
      </c>
      <c r="I36" s="188">
        <v>0</v>
      </c>
      <c r="J36" s="188">
        <v>1160000000</v>
      </c>
      <c r="K36" s="188">
        <v>0</v>
      </c>
      <c r="L36" s="188">
        <v>1160000000</v>
      </c>
      <c r="M36" s="188">
        <v>464000000</v>
      </c>
      <c r="N36" s="188">
        <v>464000000</v>
      </c>
      <c r="O36" s="188">
        <v>464000000</v>
      </c>
      <c r="P36" s="279">
        <v>464000000</v>
      </c>
      <c r="Q36" s="268">
        <f>_xlfn.IFERROR((L36/H36),0)</f>
        <v>0.8300132802124834</v>
      </c>
      <c r="R36" s="189">
        <f>_xlfn.IFERROR((N36/H36),0)</f>
        <v>0.33200531208499334</v>
      </c>
    </row>
    <row r="37" spans="1:18" s="190" customFormat="1" ht="14.25" hidden="1">
      <c r="A37" s="235">
        <v>1</v>
      </c>
      <c r="B37" s="236">
        <v>0</v>
      </c>
      <c r="C37" s="236">
        <v>2</v>
      </c>
      <c r="D37" s="237">
        <v>14</v>
      </c>
      <c r="E37" s="238"/>
      <c r="F37" s="237">
        <v>20</v>
      </c>
      <c r="G37" s="187" t="s">
        <v>30</v>
      </c>
      <c r="H37" s="188">
        <v>146362340</v>
      </c>
      <c r="I37" s="188">
        <v>-6141993.52</v>
      </c>
      <c r="J37" s="188">
        <v>27090351.08</v>
      </c>
      <c r="K37" s="188">
        <v>0</v>
      </c>
      <c r="L37" s="188">
        <v>27090351.08</v>
      </c>
      <c r="M37" s="188">
        <v>0</v>
      </c>
      <c r="N37" s="188">
        <v>24656992</v>
      </c>
      <c r="O37" s="188">
        <v>0</v>
      </c>
      <c r="P37" s="279">
        <v>24656992</v>
      </c>
      <c r="Q37" s="268">
        <f t="shared" si="2"/>
        <v>0.1850909945823495</v>
      </c>
      <c r="R37" s="189">
        <f t="shared" si="3"/>
        <v>0.16846541261912046</v>
      </c>
    </row>
    <row r="38" spans="1:18" s="184" customFormat="1" ht="27" customHeight="1">
      <c r="A38" s="195">
        <v>1</v>
      </c>
      <c r="B38" s="196">
        <v>0</v>
      </c>
      <c r="C38" s="196">
        <v>5</v>
      </c>
      <c r="D38" s="198"/>
      <c r="E38" s="198"/>
      <c r="F38" s="198"/>
      <c r="G38" s="199" t="s">
        <v>31</v>
      </c>
      <c r="H38" s="182">
        <f aca="true" t="shared" si="12" ref="H38:P38">H39+H44+H47+H48</f>
        <v>5212950000</v>
      </c>
      <c r="I38" s="182">
        <f t="shared" si="12"/>
        <v>20804994</v>
      </c>
      <c r="J38" s="182">
        <f t="shared" si="12"/>
        <v>4149815036</v>
      </c>
      <c r="K38" s="182">
        <f t="shared" si="12"/>
        <v>345123709</v>
      </c>
      <c r="L38" s="182">
        <f t="shared" si="12"/>
        <v>3116070253</v>
      </c>
      <c r="M38" s="182">
        <f t="shared" si="12"/>
        <v>346504204</v>
      </c>
      <c r="N38" s="182">
        <f t="shared" si="12"/>
        <v>3086664121</v>
      </c>
      <c r="O38" s="182">
        <f t="shared" si="12"/>
        <v>346504204</v>
      </c>
      <c r="P38" s="278">
        <f t="shared" si="12"/>
        <v>3086664121</v>
      </c>
      <c r="Q38" s="269">
        <f t="shared" si="2"/>
        <v>0.5977556379784958</v>
      </c>
      <c r="R38" s="191">
        <f t="shared" si="3"/>
        <v>0.5921146607966699</v>
      </c>
    </row>
    <row r="39" spans="1:18" s="184" customFormat="1" ht="30">
      <c r="A39" s="195">
        <v>1</v>
      </c>
      <c r="B39" s="196">
        <v>0</v>
      </c>
      <c r="C39" s="196">
        <v>5</v>
      </c>
      <c r="D39" s="197">
        <v>1</v>
      </c>
      <c r="E39" s="198"/>
      <c r="F39" s="198"/>
      <c r="G39" s="186" t="s">
        <v>93</v>
      </c>
      <c r="H39" s="182">
        <f aca="true" t="shared" si="13" ref="H39:O39">SUM(H40:H43)</f>
        <v>3083060854</v>
      </c>
      <c r="I39" s="182">
        <f t="shared" si="13"/>
        <v>0</v>
      </c>
      <c r="J39" s="182">
        <f t="shared" si="13"/>
        <v>2336960125</v>
      </c>
      <c r="K39" s="182">
        <f t="shared" si="13"/>
        <v>197226744</v>
      </c>
      <c r="L39" s="182">
        <f t="shared" si="13"/>
        <v>1762383849</v>
      </c>
      <c r="M39" s="182">
        <f t="shared" si="13"/>
        <v>198015651</v>
      </c>
      <c r="N39" s="182">
        <f t="shared" si="13"/>
        <v>1744670242</v>
      </c>
      <c r="O39" s="182">
        <f t="shared" si="13"/>
        <v>198015651</v>
      </c>
      <c r="P39" s="278">
        <f>SUM(P40:P43)</f>
        <v>1744670242</v>
      </c>
      <c r="Q39" s="269">
        <f t="shared" si="2"/>
        <v>0.5716344673227783</v>
      </c>
      <c r="R39" s="191">
        <f t="shared" si="3"/>
        <v>0.5658890059651089</v>
      </c>
    </row>
    <row r="40" spans="1:18" s="190" customFormat="1" ht="14.25" hidden="1">
      <c r="A40" s="235">
        <v>1</v>
      </c>
      <c r="B40" s="236">
        <v>0</v>
      </c>
      <c r="C40" s="236">
        <v>5</v>
      </c>
      <c r="D40" s="237">
        <v>1</v>
      </c>
      <c r="E40" s="237">
        <v>1</v>
      </c>
      <c r="F40" s="237">
        <v>20</v>
      </c>
      <c r="G40" s="187" t="s">
        <v>94</v>
      </c>
      <c r="H40" s="188">
        <v>550124558</v>
      </c>
      <c r="I40" s="188">
        <v>0</v>
      </c>
      <c r="J40" s="188">
        <v>416994414</v>
      </c>
      <c r="K40" s="188">
        <v>38451300</v>
      </c>
      <c r="L40" s="188">
        <v>332602196</v>
      </c>
      <c r="M40" s="188">
        <v>38605105</v>
      </c>
      <c r="N40" s="188">
        <v>329514006</v>
      </c>
      <c r="O40" s="188">
        <v>38605105</v>
      </c>
      <c r="P40" s="279">
        <v>329514006</v>
      </c>
      <c r="Q40" s="268">
        <f t="shared" si="2"/>
        <v>0.604594343523199</v>
      </c>
      <c r="R40" s="189">
        <f t="shared" si="3"/>
        <v>0.5989807239254351</v>
      </c>
    </row>
    <row r="41" spans="1:18" s="190" customFormat="1" ht="14.25" hidden="1">
      <c r="A41" s="235">
        <v>1</v>
      </c>
      <c r="B41" s="236">
        <v>0</v>
      </c>
      <c r="C41" s="236">
        <v>5</v>
      </c>
      <c r="D41" s="237">
        <v>1</v>
      </c>
      <c r="E41" s="237">
        <v>3</v>
      </c>
      <c r="F41" s="237">
        <v>20</v>
      </c>
      <c r="G41" s="187" t="s">
        <v>95</v>
      </c>
      <c r="H41" s="188">
        <v>1285108357</v>
      </c>
      <c r="I41" s="188">
        <v>0</v>
      </c>
      <c r="J41" s="188">
        <v>974112134</v>
      </c>
      <c r="K41" s="188">
        <v>74884346</v>
      </c>
      <c r="L41" s="188">
        <v>657808195</v>
      </c>
      <c r="M41" s="188">
        <v>75183883</v>
      </c>
      <c r="N41" s="188">
        <v>650117437</v>
      </c>
      <c r="O41" s="188">
        <v>75183883</v>
      </c>
      <c r="P41" s="279">
        <v>650117437</v>
      </c>
      <c r="Q41" s="268">
        <f t="shared" si="2"/>
        <v>0.5118698290435286</v>
      </c>
      <c r="R41" s="189">
        <f t="shared" si="3"/>
        <v>0.5058853080044207</v>
      </c>
    </row>
    <row r="42" spans="1:18" s="190" customFormat="1" ht="11.25" customHeight="1" hidden="1">
      <c r="A42" s="235">
        <v>1</v>
      </c>
      <c r="B42" s="236">
        <v>0</v>
      </c>
      <c r="C42" s="236">
        <v>5</v>
      </c>
      <c r="D42" s="237">
        <v>1</v>
      </c>
      <c r="E42" s="237">
        <v>4</v>
      </c>
      <c r="F42" s="237">
        <v>20</v>
      </c>
      <c r="G42" s="187" t="s">
        <v>151</v>
      </c>
      <c r="H42" s="188">
        <v>1007223395</v>
      </c>
      <c r="I42" s="188">
        <v>0</v>
      </c>
      <c r="J42" s="188">
        <v>763475333</v>
      </c>
      <c r="K42" s="188">
        <v>70966998</v>
      </c>
      <c r="L42" s="188">
        <v>641097422</v>
      </c>
      <c r="M42" s="188">
        <v>71250867</v>
      </c>
      <c r="N42" s="188">
        <v>635571795</v>
      </c>
      <c r="O42" s="188">
        <v>71250867</v>
      </c>
      <c r="P42" s="279">
        <v>635571795</v>
      </c>
      <c r="Q42" s="268">
        <f t="shared" si="2"/>
        <v>0.6364997330110665</v>
      </c>
      <c r="R42" s="189">
        <f t="shared" si="3"/>
        <v>0.6310137335521282</v>
      </c>
    </row>
    <row r="43" spans="1:18" s="190" customFormat="1" ht="14.25" hidden="1">
      <c r="A43" s="235">
        <v>1</v>
      </c>
      <c r="B43" s="236">
        <v>0</v>
      </c>
      <c r="C43" s="236">
        <v>5</v>
      </c>
      <c r="D43" s="237">
        <v>1</v>
      </c>
      <c r="E43" s="237">
        <v>5</v>
      </c>
      <c r="F43" s="237">
        <v>20</v>
      </c>
      <c r="G43" s="187" t="s">
        <v>150</v>
      </c>
      <c r="H43" s="188">
        <v>240604544</v>
      </c>
      <c r="I43" s="188">
        <v>0</v>
      </c>
      <c r="J43" s="188">
        <v>182378244</v>
      </c>
      <c r="K43" s="188">
        <v>12924100</v>
      </c>
      <c r="L43" s="188">
        <v>130876036</v>
      </c>
      <c r="M43" s="188">
        <v>12975796</v>
      </c>
      <c r="N43" s="188">
        <v>129467004</v>
      </c>
      <c r="O43" s="188">
        <v>12975796</v>
      </c>
      <c r="P43" s="279">
        <v>129467004</v>
      </c>
      <c r="Q43" s="268">
        <f t="shared" si="2"/>
        <v>0.543946651315114</v>
      </c>
      <c r="R43" s="189">
        <f t="shared" si="3"/>
        <v>0.5380904360642499</v>
      </c>
    </row>
    <row r="44" spans="1:18" s="184" customFormat="1" ht="30">
      <c r="A44" s="195">
        <v>1</v>
      </c>
      <c r="B44" s="196">
        <v>0</v>
      </c>
      <c r="C44" s="196">
        <v>5</v>
      </c>
      <c r="D44" s="197">
        <v>2</v>
      </c>
      <c r="E44" s="198"/>
      <c r="F44" s="198"/>
      <c r="G44" s="186" t="s">
        <v>96</v>
      </c>
      <c r="H44" s="182">
        <f>+H45+H46</f>
        <v>1434959351</v>
      </c>
      <c r="I44" s="182">
        <f aca="true" t="shared" si="14" ref="I44:P44">+I45+I46</f>
        <v>20804994</v>
      </c>
      <c r="J44" s="182">
        <f t="shared" si="14"/>
        <v>1254038126</v>
      </c>
      <c r="K44" s="182">
        <f t="shared" si="14"/>
        <v>99834165</v>
      </c>
      <c r="L44" s="182">
        <f t="shared" si="14"/>
        <v>937884766</v>
      </c>
      <c r="M44" s="182">
        <f t="shared" si="14"/>
        <v>100233502</v>
      </c>
      <c r="N44" s="182">
        <f t="shared" si="14"/>
        <v>930110711</v>
      </c>
      <c r="O44" s="182">
        <f t="shared" si="14"/>
        <v>100233502</v>
      </c>
      <c r="P44" s="278">
        <f t="shared" si="14"/>
        <v>930110711</v>
      </c>
      <c r="Q44" s="269">
        <f t="shared" si="2"/>
        <v>0.6535967484698457</v>
      </c>
      <c r="R44" s="191">
        <f t="shared" si="3"/>
        <v>0.6481791350757224</v>
      </c>
    </row>
    <row r="45" spans="1:18" s="190" customFormat="1" ht="14.25" hidden="1">
      <c r="A45" s="235">
        <v>1</v>
      </c>
      <c r="B45" s="236">
        <v>0</v>
      </c>
      <c r="C45" s="236">
        <v>5</v>
      </c>
      <c r="D45" s="237">
        <v>2</v>
      </c>
      <c r="E45" s="237">
        <v>2</v>
      </c>
      <c r="F45" s="237">
        <v>20</v>
      </c>
      <c r="G45" s="187" t="s">
        <v>97</v>
      </c>
      <c r="H45" s="188">
        <v>1100501351</v>
      </c>
      <c r="I45" s="188">
        <v>0</v>
      </c>
      <c r="J45" s="188">
        <v>1048989904</v>
      </c>
      <c r="K45" s="188">
        <v>79029171</v>
      </c>
      <c r="L45" s="188">
        <v>732836544</v>
      </c>
      <c r="M45" s="188">
        <v>79345288</v>
      </c>
      <c r="N45" s="188">
        <v>725699768</v>
      </c>
      <c r="O45" s="188">
        <v>79345288</v>
      </c>
      <c r="P45" s="279">
        <v>725699768</v>
      </c>
      <c r="Q45" s="268">
        <f t="shared" si="2"/>
        <v>0.6659115350781609</v>
      </c>
      <c r="R45" s="189">
        <f t="shared" si="3"/>
        <v>0.6594265125986202</v>
      </c>
    </row>
    <row r="46" spans="1:18" s="190" customFormat="1" ht="28.5" hidden="1">
      <c r="A46" s="235">
        <v>1</v>
      </c>
      <c r="B46" s="236">
        <v>0</v>
      </c>
      <c r="C46" s="236">
        <v>5</v>
      </c>
      <c r="D46" s="237">
        <v>2</v>
      </c>
      <c r="E46" s="237">
        <v>3</v>
      </c>
      <c r="F46" s="237">
        <v>20</v>
      </c>
      <c r="G46" s="187" t="s">
        <v>445</v>
      </c>
      <c r="H46" s="188">
        <v>334458000</v>
      </c>
      <c r="I46" s="188">
        <v>20804994</v>
      </c>
      <c r="J46" s="188">
        <v>205048222</v>
      </c>
      <c r="K46" s="188">
        <v>20804994</v>
      </c>
      <c r="L46" s="188">
        <v>205048222</v>
      </c>
      <c r="M46" s="188">
        <v>20888214</v>
      </c>
      <c r="N46" s="188">
        <v>204410943</v>
      </c>
      <c r="O46" s="188">
        <v>20888214</v>
      </c>
      <c r="P46" s="279">
        <v>204410943</v>
      </c>
      <c r="Q46" s="268">
        <f t="shared" si="2"/>
        <v>0.6130761470797529</v>
      </c>
      <c r="R46" s="189">
        <f t="shared" si="3"/>
        <v>0.6111707389268608</v>
      </c>
    </row>
    <row r="47" spans="1:18" s="184" customFormat="1" ht="15" hidden="1">
      <c r="A47" s="195">
        <v>1</v>
      </c>
      <c r="B47" s="196">
        <v>0</v>
      </c>
      <c r="C47" s="196">
        <v>5</v>
      </c>
      <c r="D47" s="197">
        <v>6</v>
      </c>
      <c r="E47" s="198"/>
      <c r="F47" s="197">
        <v>20</v>
      </c>
      <c r="G47" s="186" t="s">
        <v>98</v>
      </c>
      <c r="H47" s="188">
        <v>416957174</v>
      </c>
      <c r="I47" s="188">
        <v>0</v>
      </c>
      <c r="J47" s="188">
        <v>348113538</v>
      </c>
      <c r="K47" s="188">
        <v>28836800</v>
      </c>
      <c r="L47" s="188">
        <v>249478257</v>
      </c>
      <c r="M47" s="188">
        <v>28952147</v>
      </c>
      <c r="N47" s="188">
        <v>247127171</v>
      </c>
      <c r="O47" s="188">
        <v>28952147</v>
      </c>
      <c r="P47" s="279">
        <v>247127171</v>
      </c>
      <c r="Q47" s="268">
        <f t="shared" si="2"/>
        <v>0.5983306501401029</v>
      </c>
      <c r="R47" s="189">
        <f t="shared" si="3"/>
        <v>0.5926919751235651</v>
      </c>
    </row>
    <row r="48" spans="1:18" s="184" customFormat="1" ht="15" hidden="1">
      <c r="A48" s="195">
        <v>1</v>
      </c>
      <c r="B48" s="196">
        <v>0</v>
      </c>
      <c r="C48" s="196">
        <v>5</v>
      </c>
      <c r="D48" s="197">
        <v>7</v>
      </c>
      <c r="E48" s="198"/>
      <c r="F48" s="197">
        <v>20</v>
      </c>
      <c r="G48" s="186" t="s">
        <v>99</v>
      </c>
      <c r="H48" s="188">
        <v>277972621</v>
      </c>
      <c r="I48" s="188">
        <v>0</v>
      </c>
      <c r="J48" s="188">
        <v>210703247</v>
      </c>
      <c r="K48" s="188">
        <v>19226000</v>
      </c>
      <c r="L48" s="188">
        <v>166323381</v>
      </c>
      <c r="M48" s="188">
        <v>19302904</v>
      </c>
      <c r="N48" s="188">
        <v>164755997</v>
      </c>
      <c r="O48" s="188">
        <v>19302904</v>
      </c>
      <c r="P48" s="279">
        <v>164755997</v>
      </c>
      <c r="Q48" s="268">
        <f t="shared" si="2"/>
        <v>0.598344471486636</v>
      </c>
      <c r="R48" s="189">
        <f t="shared" si="3"/>
        <v>0.5927058442205356</v>
      </c>
    </row>
    <row r="49" spans="1:18" s="184" customFormat="1" ht="15">
      <c r="A49" s="195">
        <v>2</v>
      </c>
      <c r="B49" s="196"/>
      <c r="C49" s="196"/>
      <c r="D49" s="198"/>
      <c r="E49" s="198"/>
      <c r="F49" s="198"/>
      <c r="G49" s="186" t="s">
        <v>32</v>
      </c>
      <c r="H49" s="182">
        <f>H50+H58</f>
        <v>9654000000</v>
      </c>
      <c r="I49" s="182">
        <f aca="true" t="shared" si="15" ref="I49:P49">I50+I58</f>
        <v>49541440.5</v>
      </c>
      <c r="J49" s="182">
        <f t="shared" si="15"/>
        <v>8288539236.9</v>
      </c>
      <c r="K49" s="182">
        <f t="shared" si="15"/>
        <v>637398013.5</v>
      </c>
      <c r="L49" s="182">
        <f t="shared" si="15"/>
        <v>6627455371.9</v>
      </c>
      <c r="M49" s="182">
        <f t="shared" si="15"/>
        <v>713220222.89</v>
      </c>
      <c r="N49" s="182">
        <f t="shared" si="15"/>
        <v>3800900329.3</v>
      </c>
      <c r="O49" s="182">
        <f t="shared" si="15"/>
        <v>899604896.01</v>
      </c>
      <c r="P49" s="278">
        <f t="shared" si="15"/>
        <v>3740519754.3</v>
      </c>
      <c r="Q49" s="272">
        <f t="shared" si="2"/>
        <v>0.6864983811787859</v>
      </c>
      <c r="R49" s="191">
        <f t="shared" si="3"/>
        <v>0.39371248490781025</v>
      </c>
    </row>
    <row r="50" spans="1:18" s="184" customFormat="1" ht="15">
      <c r="A50" s="195">
        <v>2</v>
      </c>
      <c r="B50" s="196">
        <v>0</v>
      </c>
      <c r="C50" s="196">
        <v>3</v>
      </c>
      <c r="D50" s="198"/>
      <c r="E50" s="198"/>
      <c r="F50" s="198"/>
      <c r="G50" s="186" t="s">
        <v>47</v>
      </c>
      <c r="H50" s="182">
        <f>+H51+H56</f>
        <v>833000000</v>
      </c>
      <c r="I50" s="182">
        <f aca="true" t="shared" si="16" ref="I50:P50">+I51+I56</f>
        <v>14386864</v>
      </c>
      <c r="J50" s="182">
        <f t="shared" si="16"/>
        <v>267564858</v>
      </c>
      <c r="K50" s="182">
        <f t="shared" si="16"/>
        <v>14386864</v>
      </c>
      <c r="L50" s="182">
        <f t="shared" si="16"/>
        <v>267564858</v>
      </c>
      <c r="M50" s="182">
        <f t="shared" si="16"/>
        <v>14455206</v>
      </c>
      <c r="N50" s="182">
        <f t="shared" si="16"/>
        <v>258219195</v>
      </c>
      <c r="O50" s="182">
        <f t="shared" si="16"/>
        <v>14455206</v>
      </c>
      <c r="P50" s="278">
        <f t="shared" si="16"/>
        <v>258219195</v>
      </c>
      <c r="Q50" s="272">
        <f t="shared" si="2"/>
        <v>0.32120631212484996</v>
      </c>
      <c r="R50" s="191">
        <f t="shared" si="3"/>
        <v>0.3099870288115246</v>
      </c>
    </row>
    <row r="51" spans="1:18" s="184" customFormat="1" ht="15">
      <c r="A51" s="195">
        <v>2</v>
      </c>
      <c r="B51" s="196">
        <v>0</v>
      </c>
      <c r="C51" s="196">
        <v>3</v>
      </c>
      <c r="D51" s="197">
        <v>50</v>
      </c>
      <c r="E51" s="198"/>
      <c r="F51" s="198"/>
      <c r="G51" s="186" t="s">
        <v>100</v>
      </c>
      <c r="H51" s="182">
        <f>SUM(H52:H55)</f>
        <v>752660000</v>
      </c>
      <c r="I51" s="182">
        <f aca="true" t="shared" si="17" ref="I51:P51">SUM(I52:I55)</f>
        <v>14386864</v>
      </c>
      <c r="J51" s="182">
        <f t="shared" si="17"/>
        <v>266922138</v>
      </c>
      <c r="K51" s="182">
        <f t="shared" si="17"/>
        <v>14386864</v>
      </c>
      <c r="L51" s="182">
        <f t="shared" si="17"/>
        <v>266922138</v>
      </c>
      <c r="M51" s="182">
        <f t="shared" si="17"/>
        <v>14455206</v>
      </c>
      <c r="N51" s="182">
        <f t="shared" si="17"/>
        <v>258219195</v>
      </c>
      <c r="O51" s="182">
        <f t="shared" si="17"/>
        <v>14455206</v>
      </c>
      <c r="P51" s="278">
        <f t="shared" si="17"/>
        <v>258219195</v>
      </c>
      <c r="Q51" s="272">
        <f t="shared" si="2"/>
        <v>0.35463839980867856</v>
      </c>
      <c r="R51" s="191">
        <f t="shared" si="3"/>
        <v>0.34307548561103285</v>
      </c>
    </row>
    <row r="52" spans="1:18" s="190" customFormat="1" ht="14.25" hidden="1">
      <c r="A52" s="235">
        <v>2</v>
      </c>
      <c r="B52" s="236">
        <v>0</v>
      </c>
      <c r="C52" s="236">
        <v>3</v>
      </c>
      <c r="D52" s="237">
        <v>50</v>
      </c>
      <c r="E52" s="237">
        <v>2</v>
      </c>
      <c r="F52" s="237">
        <v>20</v>
      </c>
      <c r="G52" s="187" t="s">
        <v>101</v>
      </c>
      <c r="H52" s="188">
        <v>12861021</v>
      </c>
      <c r="I52" s="188">
        <v>0</v>
      </c>
      <c r="J52" s="188">
        <v>4193888</v>
      </c>
      <c r="K52" s="188">
        <v>0</v>
      </c>
      <c r="L52" s="188">
        <v>4193888</v>
      </c>
      <c r="M52" s="188">
        <v>0</v>
      </c>
      <c r="N52" s="188">
        <v>195780</v>
      </c>
      <c r="O52" s="188">
        <v>0</v>
      </c>
      <c r="P52" s="279">
        <v>195780</v>
      </c>
      <c r="Q52" s="268">
        <f t="shared" si="2"/>
        <v>0.3260929283919216</v>
      </c>
      <c r="R52" s="189">
        <f t="shared" si="3"/>
        <v>0.015222741647027868</v>
      </c>
    </row>
    <row r="53" spans="1:18" s="190" customFormat="1" ht="14.25" hidden="1">
      <c r="A53" s="235">
        <v>2</v>
      </c>
      <c r="B53" s="236">
        <v>0</v>
      </c>
      <c r="C53" s="236">
        <v>3</v>
      </c>
      <c r="D53" s="237">
        <v>50</v>
      </c>
      <c r="E53" s="237">
        <v>3</v>
      </c>
      <c r="F53" s="237">
        <v>20</v>
      </c>
      <c r="G53" s="187" t="s">
        <v>102</v>
      </c>
      <c r="H53" s="188">
        <v>500000000</v>
      </c>
      <c r="I53" s="188">
        <v>0</v>
      </c>
      <c r="J53" s="188">
        <v>171167597</v>
      </c>
      <c r="K53" s="188">
        <v>0</v>
      </c>
      <c r="L53" s="188">
        <v>171167597</v>
      </c>
      <c r="M53" s="188">
        <v>0</v>
      </c>
      <c r="N53" s="188">
        <v>167836267</v>
      </c>
      <c r="O53" s="188">
        <v>0</v>
      </c>
      <c r="P53" s="279">
        <v>167836267</v>
      </c>
      <c r="Q53" s="268">
        <f t="shared" si="2"/>
        <v>0.342335194</v>
      </c>
      <c r="R53" s="189">
        <f t="shared" si="3"/>
        <v>0.335672534</v>
      </c>
    </row>
    <row r="54" spans="1:18" s="190" customFormat="1" ht="14.25" hidden="1">
      <c r="A54" s="235">
        <v>2</v>
      </c>
      <c r="B54" s="236">
        <v>0</v>
      </c>
      <c r="C54" s="236">
        <v>3</v>
      </c>
      <c r="D54" s="237">
        <v>50</v>
      </c>
      <c r="E54" s="237">
        <v>8</v>
      </c>
      <c r="F54" s="237">
        <v>20</v>
      </c>
      <c r="G54" s="187" t="s">
        <v>103</v>
      </c>
      <c r="H54" s="188">
        <v>10000000</v>
      </c>
      <c r="I54" s="188">
        <v>17864</v>
      </c>
      <c r="J54" s="188">
        <v>512661</v>
      </c>
      <c r="K54" s="188">
        <v>17864</v>
      </c>
      <c r="L54" s="188">
        <v>512661</v>
      </c>
      <c r="M54" s="188">
        <v>19054</v>
      </c>
      <c r="N54" s="188">
        <v>447439</v>
      </c>
      <c r="O54" s="188">
        <v>19054</v>
      </c>
      <c r="P54" s="279">
        <v>447439</v>
      </c>
      <c r="Q54" s="268">
        <f t="shared" si="2"/>
        <v>0.0512661</v>
      </c>
      <c r="R54" s="189">
        <f t="shared" si="3"/>
        <v>0.0447439</v>
      </c>
    </row>
    <row r="55" spans="1:18" s="190" customFormat="1" ht="14.25" hidden="1">
      <c r="A55" s="235">
        <v>2</v>
      </c>
      <c r="B55" s="236">
        <v>0</v>
      </c>
      <c r="C55" s="236">
        <v>3</v>
      </c>
      <c r="D55" s="237">
        <v>50</v>
      </c>
      <c r="E55" s="237">
        <v>90</v>
      </c>
      <c r="F55" s="237">
        <v>20</v>
      </c>
      <c r="G55" s="187" t="s">
        <v>446</v>
      </c>
      <c r="H55" s="188">
        <v>229798979</v>
      </c>
      <c r="I55" s="188">
        <v>14369000</v>
      </c>
      <c r="J55" s="188">
        <v>91047992</v>
      </c>
      <c r="K55" s="188">
        <v>14369000</v>
      </c>
      <c r="L55" s="188">
        <v>91047992</v>
      </c>
      <c r="M55" s="188">
        <v>14436152</v>
      </c>
      <c r="N55" s="188">
        <v>89739709</v>
      </c>
      <c r="O55" s="188">
        <v>14436152</v>
      </c>
      <c r="P55" s="279">
        <v>89739709</v>
      </c>
      <c r="Q55" s="268">
        <f t="shared" si="2"/>
        <v>0.39620712152946513</v>
      </c>
      <c r="R55" s="189">
        <f t="shared" si="3"/>
        <v>0.39051395872389844</v>
      </c>
    </row>
    <row r="56" spans="1:18" s="184" customFormat="1" ht="15">
      <c r="A56" s="195">
        <v>2</v>
      </c>
      <c r="B56" s="196">
        <v>0</v>
      </c>
      <c r="C56" s="196">
        <v>3</v>
      </c>
      <c r="D56" s="197">
        <v>51</v>
      </c>
      <c r="E56" s="198"/>
      <c r="F56" s="198"/>
      <c r="G56" s="186" t="s">
        <v>104</v>
      </c>
      <c r="H56" s="182">
        <f>+H57</f>
        <v>80340000</v>
      </c>
      <c r="I56" s="182">
        <f aca="true" t="shared" si="18" ref="I56:P56">+I57</f>
        <v>0</v>
      </c>
      <c r="J56" s="182">
        <f t="shared" si="18"/>
        <v>642720</v>
      </c>
      <c r="K56" s="182">
        <f t="shared" si="18"/>
        <v>0</v>
      </c>
      <c r="L56" s="182">
        <f t="shared" si="18"/>
        <v>642720</v>
      </c>
      <c r="M56" s="182">
        <f t="shared" si="18"/>
        <v>0</v>
      </c>
      <c r="N56" s="182">
        <f t="shared" si="18"/>
        <v>0</v>
      </c>
      <c r="O56" s="182">
        <f t="shared" si="18"/>
        <v>0</v>
      </c>
      <c r="P56" s="278">
        <f t="shared" si="18"/>
        <v>0</v>
      </c>
      <c r="Q56" s="272">
        <f t="shared" si="2"/>
        <v>0.008</v>
      </c>
      <c r="R56" s="191">
        <f t="shared" si="3"/>
        <v>0</v>
      </c>
    </row>
    <row r="57" spans="1:18" s="190" customFormat="1" ht="14.25" hidden="1">
      <c r="A57" s="235">
        <v>2</v>
      </c>
      <c r="B57" s="236">
        <v>0</v>
      </c>
      <c r="C57" s="236">
        <v>3</v>
      </c>
      <c r="D57" s="237">
        <v>51</v>
      </c>
      <c r="E57" s="237">
        <v>1</v>
      </c>
      <c r="F57" s="237">
        <v>20</v>
      </c>
      <c r="G57" s="187" t="s">
        <v>354</v>
      </c>
      <c r="H57" s="188">
        <v>80340000</v>
      </c>
      <c r="I57" s="188">
        <v>0</v>
      </c>
      <c r="J57" s="188">
        <v>642720</v>
      </c>
      <c r="K57" s="188">
        <v>0</v>
      </c>
      <c r="L57" s="188">
        <v>642720</v>
      </c>
      <c r="M57" s="188">
        <v>0</v>
      </c>
      <c r="N57" s="188">
        <v>0</v>
      </c>
      <c r="O57" s="188">
        <v>0</v>
      </c>
      <c r="P57" s="279">
        <v>0</v>
      </c>
      <c r="Q57" s="268">
        <f t="shared" si="2"/>
        <v>0.008</v>
      </c>
      <c r="R57" s="189">
        <f t="shared" si="3"/>
        <v>0</v>
      </c>
    </row>
    <row r="58" spans="1:18" s="184" customFormat="1" ht="15">
      <c r="A58" s="195">
        <v>2</v>
      </c>
      <c r="B58" s="196">
        <v>0</v>
      </c>
      <c r="C58" s="196">
        <v>4</v>
      </c>
      <c r="D58" s="198"/>
      <c r="E58" s="198"/>
      <c r="F58" s="198"/>
      <c r="G58" s="186" t="s">
        <v>33</v>
      </c>
      <c r="H58" s="182">
        <f>H59+H62+H64+H70+H79+H85+H88+H94+H97+H100+H106+H111+H112+H103+H102</f>
        <v>8821000000</v>
      </c>
      <c r="I58" s="182">
        <f aca="true" t="shared" si="19" ref="I58:P58">I59+I62+I64+I70+I79+I85+I88+I94+I97+I100+I106+I111+I112+I103+I102</f>
        <v>35154576.5</v>
      </c>
      <c r="J58" s="182">
        <f t="shared" si="19"/>
        <v>8020974378.9</v>
      </c>
      <c r="K58" s="182">
        <f t="shared" si="19"/>
        <v>623011149.5</v>
      </c>
      <c r="L58" s="182">
        <f t="shared" si="19"/>
        <v>6359890513.9</v>
      </c>
      <c r="M58" s="182">
        <f t="shared" si="19"/>
        <v>698765016.89</v>
      </c>
      <c r="N58" s="182">
        <f t="shared" si="19"/>
        <v>3542681134.3</v>
      </c>
      <c r="O58" s="182">
        <f t="shared" si="19"/>
        <v>885149690.01</v>
      </c>
      <c r="P58" s="278">
        <f t="shared" si="19"/>
        <v>3482300559.3</v>
      </c>
      <c r="Q58" s="272">
        <f>_xlfn.IFERROR((L58/H58),0)</f>
        <v>0.7209942766012923</v>
      </c>
      <c r="R58" s="191">
        <f>_xlfn.IFERROR((N58/H58),0)</f>
        <v>0.4016189926652307</v>
      </c>
    </row>
    <row r="59" spans="1:18" s="184" customFormat="1" ht="15">
      <c r="A59" s="195">
        <v>2</v>
      </c>
      <c r="B59" s="196">
        <v>0</v>
      </c>
      <c r="C59" s="196">
        <v>4</v>
      </c>
      <c r="D59" s="197">
        <v>1</v>
      </c>
      <c r="E59" s="198"/>
      <c r="F59" s="198"/>
      <c r="G59" s="186" t="s">
        <v>105</v>
      </c>
      <c r="H59" s="182">
        <f>SUM(H60:H61)</f>
        <v>606090333</v>
      </c>
      <c r="I59" s="182">
        <f aca="true" t="shared" si="20" ref="I59:P59">SUM(I60:I61)</f>
        <v>-12464211</v>
      </c>
      <c r="J59" s="182">
        <f t="shared" si="20"/>
        <v>558550019</v>
      </c>
      <c r="K59" s="182">
        <f t="shared" si="20"/>
        <v>260898852</v>
      </c>
      <c r="L59" s="182">
        <f t="shared" si="20"/>
        <v>533550019</v>
      </c>
      <c r="M59" s="182">
        <f t="shared" si="20"/>
        <v>0</v>
      </c>
      <c r="N59" s="182">
        <f t="shared" si="20"/>
        <v>270563604</v>
      </c>
      <c r="O59" s="182">
        <f t="shared" si="20"/>
        <v>0</v>
      </c>
      <c r="P59" s="278">
        <f t="shared" si="20"/>
        <v>270563604</v>
      </c>
      <c r="Q59" s="272">
        <f t="shared" si="2"/>
        <v>0.880314352415187</v>
      </c>
      <c r="R59" s="191">
        <f t="shared" si="3"/>
        <v>0.4464080505306459</v>
      </c>
    </row>
    <row r="60" spans="1:18" s="190" customFormat="1" ht="14.25" hidden="1">
      <c r="A60" s="235">
        <v>2</v>
      </c>
      <c r="B60" s="236">
        <v>0</v>
      </c>
      <c r="C60" s="236">
        <v>4</v>
      </c>
      <c r="D60" s="237">
        <v>1</v>
      </c>
      <c r="E60" s="237">
        <v>16</v>
      </c>
      <c r="F60" s="237">
        <v>20</v>
      </c>
      <c r="G60" s="187" t="s">
        <v>447</v>
      </c>
      <c r="H60" s="188">
        <v>270640000</v>
      </c>
      <c r="I60" s="188">
        <v>0</v>
      </c>
      <c r="J60" s="188">
        <v>270640000</v>
      </c>
      <c r="K60" s="188">
        <v>0</v>
      </c>
      <c r="L60" s="188">
        <v>270640000</v>
      </c>
      <c r="M60" s="188">
        <v>0</v>
      </c>
      <c r="N60" s="188">
        <v>268914034</v>
      </c>
      <c r="O60" s="188">
        <v>0</v>
      </c>
      <c r="P60" s="279">
        <v>268914034</v>
      </c>
      <c r="Q60" s="268">
        <f t="shared" si="2"/>
        <v>1</v>
      </c>
      <c r="R60" s="189">
        <f t="shared" si="3"/>
        <v>0.9936226500147798</v>
      </c>
    </row>
    <row r="61" spans="1:18" s="190" customFormat="1" ht="14.25" hidden="1">
      <c r="A61" s="235">
        <v>2</v>
      </c>
      <c r="B61" s="236">
        <v>0</v>
      </c>
      <c r="C61" s="236">
        <v>4</v>
      </c>
      <c r="D61" s="237">
        <v>1</v>
      </c>
      <c r="E61" s="237">
        <v>25</v>
      </c>
      <c r="F61" s="237">
        <v>20</v>
      </c>
      <c r="G61" s="187" t="s">
        <v>106</v>
      </c>
      <c r="H61" s="188">
        <v>335450333</v>
      </c>
      <c r="I61" s="188">
        <v>-12464211</v>
      </c>
      <c r="J61" s="188">
        <v>287910019</v>
      </c>
      <c r="K61" s="188">
        <v>260898852</v>
      </c>
      <c r="L61" s="188">
        <v>262910019</v>
      </c>
      <c r="M61" s="188">
        <v>0</v>
      </c>
      <c r="N61" s="188">
        <v>1649570</v>
      </c>
      <c r="O61" s="188">
        <v>0</v>
      </c>
      <c r="P61" s="279">
        <v>1649570</v>
      </c>
      <c r="Q61" s="268">
        <f t="shared" si="2"/>
        <v>0.7837524459992115</v>
      </c>
      <c r="R61" s="194">
        <f t="shared" si="3"/>
        <v>0.0049174790951839655</v>
      </c>
    </row>
    <row r="62" spans="1:18" s="184" customFormat="1" ht="15">
      <c r="A62" s="195">
        <v>2</v>
      </c>
      <c r="B62" s="196">
        <v>0</v>
      </c>
      <c r="C62" s="196">
        <v>4</v>
      </c>
      <c r="D62" s="197">
        <v>2</v>
      </c>
      <c r="E62" s="198"/>
      <c r="F62" s="198"/>
      <c r="G62" s="186" t="s">
        <v>107</v>
      </c>
      <c r="H62" s="182">
        <f>SUM(H63:H63)</f>
        <v>620000000</v>
      </c>
      <c r="I62" s="182">
        <f aca="true" t="shared" si="21" ref="I62:P62">SUM(I63:I63)</f>
        <v>0</v>
      </c>
      <c r="J62" s="182">
        <f t="shared" si="21"/>
        <v>619086025</v>
      </c>
      <c r="K62" s="182">
        <f t="shared" si="21"/>
        <v>0</v>
      </c>
      <c r="L62" s="182">
        <f t="shared" si="21"/>
        <v>2400000</v>
      </c>
      <c r="M62" s="182">
        <f t="shared" si="21"/>
        <v>0</v>
      </c>
      <c r="N62" s="182">
        <f t="shared" si="21"/>
        <v>68</v>
      </c>
      <c r="O62" s="182">
        <f t="shared" si="21"/>
        <v>0</v>
      </c>
      <c r="P62" s="278">
        <f t="shared" si="21"/>
        <v>68</v>
      </c>
      <c r="Q62" s="272">
        <f t="shared" si="2"/>
        <v>0.003870967741935484</v>
      </c>
      <c r="R62" s="191">
        <f t="shared" si="3"/>
        <v>1.096774193548387E-07</v>
      </c>
    </row>
    <row r="63" spans="1:18" s="190" customFormat="1" ht="14.25" hidden="1">
      <c r="A63" s="235">
        <v>2</v>
      </c>
      <c r="B63" s="236">
        <v>0</v>
      </c>
      <c r="C63" s="236">
        <v>4</v>
      </c>
      <c r="D63" s="237">
        <v>2</v>
      </c>
      <c r="E63" s="237">
        <v>2</v>
      </c>
      <c r="F63" s="237">
        <v>20</v>
      </c>
      <c r="G63" s="187" t="s">
        <v>108</v>
      </c>
      <c r="H63" s="188">
        <v>620000000</v>
      </c>
      <c r="I63" s="188">
        <v>0</v>
      </c>
      <c r="J63" s="188">
        <v>619086025</v>
      </c>
      <c r="K63" s="188">
        <v>0</v>
      </c>
      <c r="L63" s="188">
        <v>2400000</v>
      </c>
      <c r="M63" s="188">
        <v>0</v>
      </c>
      <c r="N63" s="188">
        <v>68</v>
      </c>
      <c r="O63" s="188">
        <v>0</v>
      </c>
      <c r="P63" s="279">
        <v>68</v>
      </c>
      <c r="Q63" s="268">
        <f t="shared" si="2"/>
        <v>0.003870967741935484</v>
      </c>
      <c r="R63" s="189">
        <f t="shared" si="3"/>
        <v>1.096774193548387E-07</v>
      </c>
    </row>
    <row r="64" spans="1:18" s="184" customFormat="1" ht="15">
      <c r="A64" s="195">
        <v>2</v>
      </c>
      <c r="B64" s="196">
        <v>0</v>
      </c>
      <c r="C64" s="196">
        <v>4</v>
      </c>
      <c r="D64" s="197">
        <v>4</v>
      </c>
      <c r="E64" s="198"/>
      <c r="F64" s="198"/>
      <c r="G64" s="186" t="s">
        <v>109</v>
      </c>
      <c r="H64" s="182">
        <f>SUM(H65:H69)</f>
        <v>309378091</v>
      </c>
      <c r="I64" s="182">
        <f aca="true" t="shared" si="22" ref="I64:P64">SUM(I65:I69)</f>
        <v>2497457</v>
      </c>
      <c r="J64" s="182">
        <f t="shared" si="22"/>
        <v>277334105</v>
      </c>
      <c r="K64" s="182">
        <f t="shared" si="22"/>
        <v>2497457</v>
      </c>
      <c r="L64" s="182">
        <f t="shared" si="22"/>
        <v>277334105</v>
      </c>
      <c r="M64" s="182">
        <f t="shared" si="22"/>
        <v>14660266</v>
      </c>
      <c r="N64" s="182">
        <f t="shared" si="22"/>
        <v>58844267</v>
      </c>
      <c r="O64" s="182">
        <f t="shared" si="22"/>
        <v>18601966</v>
      </c>
      <c r="P64" s="278">
        <f t="shared" si="22"/>
        <v>58844267</v>
      </c>
      <c r="Q64" s="272">
        <f t="shared" si="2"/>
        <v>0.8964245144301443</v>
      </c>
      <c r="R64" s="191">
        <f t="shared" si="3"/>
        <v>0.19020179098590403</v>
      </c>
    </row>
    <row r="65" spans="1:18" s="190" customFormat="1" ht="14.25" hidden="1">
      <c r="A65" s="235">
        <v>2</v>
      </c>
      <c r="B65" s="236">
        <v>0</v>
      </c>
      <c r="C65" s="236">
        <v>4</v>
      </c>
      <c r="D65" s="237">
        <v>4</v>
      </c>
      <c r="E65" s="237">
        <v>1</v>
      </c>
      <c r="F65" s="237">
        <v>20</v>
      </c>
      <c r="G65" s="187" t="s">
        <v>110</v>
      </c>
      <c r="H65" s="188">
        <v>60000000</v>
      </c>
      <c r="I65" s="188">
        <v>0</v>
      </c>
      <c r="J65" s="188">
        <v>48230000</v>
      </c>
      <c r="K65" s="188">
        <v>0</v>
      </c>
      <c r="L65" s="188">
        <v>48230000</v>
      </c>
      <c r="M65" s="188">
        <v>4015071</v>
      </c>
      <c r="N65" s="188">
        <v>24886703</v>
      </c>
      <c r="O65" s="188">
        <v>7956771</v>
      </c>
      <c r="P65" s="279">
        <v>24886703</v>
      </c>
      <c r="Q65" s="268">
        <f t="shared" si="2"/>
        <v>0.8038333333333333</v>
      </c>
      <c r="R65" s="189">
        <f t="shared" si="3"/>
        <v>0.41477838333333333</v>
      </c>
    </row>
    <row r="66" spans="1:18" s="190" customFormat="1" ht="14.25" hidden="1">
      <c r="A66" s="235">
        <v>2</v>
      </c>
      <c r="B66" s="236">
        <v>0</v>
      </c>
      <c r="C66" s="236">
        <v>4</v>
      </c>
      <c r="D66" s="237">
        <v>4</v>
      </c>
      <c r="E66" s="237">
        <v>15</v>
      </c>
      <c r="F66" s="237">
        <v>20</v>
      </c>
      <c r="G66" s="187" t="s">
        <v>152</v>
      </c>
      <c r="H66" s="188">
        <v>124378091</v>
      </c>
      <c r="I66" s="188">
        <v>0</v>
      </c>
      <c r="J66" s="188">
        <v>121420000</v>
      </c>
      <c r="K66" s="188">
        <v>0</v>
      </c>
      <c r="L66" s="188">
        <v>121420000</v>
      </c>
      <c r="M66" s="188">
        <v>8137507</v>
      </c>
      <c r="N66" s="188">
        <v>17688422</v>
      </c>
      <c r="O66" s="188">
        <v>8137507</v>
      </c>
      <c r="P66" s="279">
        <v>17688422</v>
      </c>
      <c r="Q66" s="268">
        <f t="shared" si="2"/>
        <v>0.976216944831546</v>
      </c>
      <c r="R66" s="189">
        <f t="shared" si="3"/>
        <v>0.1422149339790076</v>
      </c>
    </row>
    <row r="67" spans="1:18" s="190" customFormat="1" ht="14.25" hidden="1">
      <c r="A67" s="235">
        <v>2</v>
      </c>
      <c r="B67" s="236">
        <v>0</v>
      </c>
      <c r="C67" s="236">
        <v>4</v>
      </c>
      <c r="D67" s="237">
        <v>4</v>
      </c>
      <c r="E67" s="237">
        <v>17</v>
      </c>
      <c r="F67" s="237">
        <v>20</v>
      </c>
      <c r="G67" s="187" t="s">
        <v>111</v>
      </c>
      <c r="H67" s="188">
        <v>45000000</v>
      </c>
      <c r="I67" s="188">
        <v>0</v>
      </c>
      <c r="J67" s="188">
        <v>40680000</v>
      </c>
      <c r="K67" s="188">
        <v>0</v>
      </c>
      <c r="L67" s="188">
        <v>40680000</v>
      </c>
      <c r="M67" s="188">
        <v>196</v>
      </c>
      <c r="N67" s="188">
        <v>314665</v>
      </c>
      <c r="O67" s="188">
        <v>196</v>
      </c>
      <c r="P67" s="279">
        <v>314665</v>
      </c>
      <c r="Q67" s="268">
        <f t="shared" si="2"/>
        <v>0.904</v>
      </c>
      <c r="R67" s="189">
        <f t="shared" si="3"/>
        <v>0.006992555555555556</v>
      </c>
    </row>
    <row r="68" spans="1:18" s="190" customFormat="1" ht="14.25" hidden="1">
      <c r="A68" s="235">
        <v>2</v>
      </c>
      <c r="B68" s="236">
        <v>0</v>
      </c>
      <c r="C68" s="236">
        <v>4</v>
      </c>
      <c r="D68" s="237">
        <v>4</v>
      </c>
      <c r="E68" s="237">
        <v>18</v>
      </c>
      <c r="F68" s="237">
        <v>20</v>
      </c>
      <c r="G68" s="187" t="s">
        <v>153</v>
      </c>
      <c r="H68" s="188">
        <v>60000000</v>
      </c>
      <c r="I68" s="188">
        <v>0</v>
      </c>
      <c r="J68" s="188">
        <v>50680000</v>
      </c>
      <c r="K68" s="188">
        <v>0</v>
      </c>
      <c r="L68" s="188">
        <v>50680000</v>
      </c>
      <c r="M68" s="188">
        <v>0</v>
      </c>
      <c r="N68" s="188">
        <v>254249</v>
      </c>
      <c r="O68" s="188">
        <v>0</v>
      </c>
      <c r="P68" s="279">
        <v>254249</v>
      </c>
      <c r="Q68" s="268">
        <f t="shared" si="2"/>
        <v>0.8446666666666667</v>
      </c>
      <c r="R68" s="189">
        <f t="shared" si="3"/>
        <v>0.004237483333333333</v>
      </c>
    </row>
    <row r="69" spans="1:18" s="190" customFormat="1" ht="14.25" hidden="1">
      <c r="A69" s="235">
        <v>2</v>
      </c>
      <c r="B69" s="236">
        <v>0</v>
      </c>
      <c r="C69" s="236">
        <v>4</v>
      </c>
      <c r="D69" s="237">
        <v>4</v>
      </c>
      <c r="E69" s="237">
        <v>23</v>
      </c>
      <c r="F69" s="237">
        <v>20</v>
      </c>
      <c r="G69" s="187" t="s">
        <v>112</v>
      </c>
      <c r="H69" s="188">
        <v>20000000</v>
      </c>
      <c r="I69" s="188">
        <v>2497457</v>
      </c>
      <c r="J69" s="188">
        <v>16324105</v>
      </c>
      <c r="K69" s="188">
        <v>2497457</v>
      </c>
      <c r="L69" s="188">
        <v>16324105</v>
      </c>
      <c r="M69" s="188">
        <v>2507492</v>
      </c>
      <c r="N69" s="188">
        <v>15700228</v>
      </c>
      <c r="O69" s="188">
        <v>2507492</v>
      </c>
      <c r="P69" s="279">
        <v>15700228</v>
      </c>
      <c r="Q69" s="268">
        <f t="shared" si="2"/>
        <v>0.81620525</v>
      </c>
      <c r="R69" s="189">
        <f t="shared" si="3"/>
        <v>0.7850114</v>
      </c>
    </row>
    <row r="70" spans="1:18" s="184" customFormat="1" ht="15">
      <c r="A70" s="195">
        <v>2</v>
      </c>
      <c r="B70" s="196">
        <v>0</v>
      </c>
      <c r="C70" s="196">
        <v>4</v>
      </c>
      <c r="D70" s="197">
        <v>5</v>
      </c>
      <c r="E70" s="198"/>
      <c r="F70" s="198"/>
      <c r="G70" s="186" t="s">
        <v>114</v>
      </c>
      <c r="H70" s="182">
        <f aca="true" t="shared" si="23" ref="H70:P70">SUM(H71:H78)</f>
        <v>1969555000</v>
      </c>
      <c r="I70" s="182">
        <f t="shared" si="23"/>
        <v>-18185558</v>
      </c>
      <c r="J70" s="182">
        <f t="shared" si="23"/>
        <v>1647863311.4</v>
      </c>
      <c r="K70" s="182">
        <f t="shared" si="23"/>
        <v>24682027</v>
      </c>
      <c r="L70" s="182">
        <f t="shared" si="23"/>
        <v>1073567521.4</v>
      </c>
      <c r="M70" s="182">
        <f t="shared" si="23"/>
        <v>90980879</v>
      </c>
      <c r="N70" s="182">
        <f t="shared" si="23"/>
        <v>534264793</v>
      </c>
      <c r="O70" s="182">
        <f t="shared" si="23"/>
        <v>106814518</v>
      </c>
      <c r="P70" s="278">
        <f t="shared" si="23"/>
        <v>534264793</v>
      </c>
      <c r="Q70" s="272">
        <f t="shared" si="2"/>
        <v>0.5450812601831379</v>
      </c>
      <c r="R70" s="191">
        <f t="shared" si="3"/>
        <v>0.2712616773839776</v>
      </c>
    </row>
    <row r="71" spans="1:18" s="190" customFormat="1" ht="14.25" hidden="1">
      <c r="A71" s="235">
        <v>2</v>
      </c>
      <c r="B71" s="236">
        <v>0</v>
      </c>
      <c r="C71" s="236">
        <v>4</v>
      </c>
      <c r="D71" s="237">
        <v>5</v>
      </c>
      <c r="E71" s="237">
        <v>1</v>
      </c>
      <c r="F71" s="237">
        <v>20</v>
      </c>
      <c r="G71" s="187" t="s">
        <v>115</v>
      </c>
      <c r="H71" s="188">
        <v>1273300000</v>
      </c>
      <c r="I71" s="188">
        <v>420000</v>
      </c>
      <c r="J71" s="188">
        <v>1130776010.95</v>
      </c>
      <c r="K71" s="188">
        <v>420000</v>
      </c>
      <c r="L71" s="188">
        <v>572262661.95</v>
      </c>
      <c r="M71" s="188">
        <v>38449743</v>
      </c>
      <c r="N71" s="188">
        <v>247548067</v>
      </c>
      <c r="O71" s="188">
        <v>38449743</v>
      </c>
      <c r="P71" s="279">
        <v>247548067</v>
      </c>
      <c r="Q71" s="268">
        <f t="shared" si="2"/>
        <v>0.4494327039582188</v>
      </c>
      <c r="R71" s="189">
        <f t="shared" si="3"/>
        <v>0.1944145660881175</v>
      </c>
    </row>
    <row r="72" spans="1:18" s="190" customFormat="1" ht="14.25" hidden="1">
      <c r="A72" s="235">
        <v>2</v>
      </c>
      <c r="B72" s="236">
        <v>0</v>
      </c>
      <c r="C72" s="236">
        <v>4</v>
      </c>
      <c r="D72" s="237">
        <v>5</v>
      </c>
      <c r="E72" s="237">
        <v>2</v>
      </c>
      <c r="F72" s="237">
        <v>20</v>
      </c>
      <c r="G72" s="187" t="s">
        <v>116</v>
      </c>
      <c r="H72" s="188">
        <v>240000000</v>
      </c>
      <c r="I72" s="188">
        <v>-9600000</v>
      </c>
      <c r="J72" s="188">
        <v>200486063</v>
      </c>
      <c r="K72" s="188">
        <v>22121945</v>
      </c>
      <c r="L72" s="188">
        <v>199029814</v>
      </c>
      <c r="M72" s="188">
        <v>13234185</v>
      </c>
      <c r="N72" s="188">
        <v>103227512</v>
      </c>
      <c r="O72" s="188">
        <v>29067824</v>
      </c>
      <c r="P72" s="279">
        <v>103227512</v>
      </c>
      <c r="Q72" s="268">
        <f t="shared" si="2"/>
        <v>0.8292908916666667</v>
      </c>
      <c r="R72" s="189">
        <f t="shared" si="3"/>
        <v>0.43011463333333333</v>
      </c>
    </row>
    <row r="73" spans="1:18" s="190" customFormat="1" ht="28.5" hidden="1">
      <c r="A73" s="235">
        <v>2</v>
      </c>
      <c r="B73" s="236">
        <v>0</v>
      </c>
      <c r="C73" s="236">
        <v>4</v>
      </c>
      <c r="D73" s="237">
        <v>5</v>
      </c>
      <c r="E73" s="237">
        <v>5</v>
      </c>
      <c r="F73" s="237">
        <v>20</v>
      </c>
      <c r="G73" s="187" t="s">
        <v>117</v>
      </c>
      <c r="H73" s="188">
        <v>7175000</v>
      </c>
      <c r="I73" s="188">
        <v>0</v>
      </c>
      <c r="J73" s="188">
        <v>198800</v>
      </c>
      <c r="K73" s="188">
        <v>0</v>
      </c>
      <c r="L73" s="188">
        <v>198800</v>
      </c>
      <c r="M73" s="188">
        <v>0</v>
      </c>
      <c r="N73" s="188">
        <v>173111</v>
      </c>
      <c r="O73" s="188">
        <v>0</v>
      </c>
      <c r="P73" s="279">
        <v>173111</v>
      </c>
      <c r="Q73" s="268">
        <f t="shared" si="2"/>
        <v>0.027707317073170732</v>
      </c>
      <c r="R73" s="189">
        <f t="shared" si="3"/>
        <v>0.024126968641114983</v>
      </c>
    </row>
    <row r="74" spans="1:18" s="190" customFormat="1" ht="14.25" hidden="1">
      <c r="A74" s="235">
        <v>2</v>
      </c>
      <c r="B74" s="236">
        <v>0</v>
      </c>
      <c r="C74" s="236">
        <v>4</v>
      </c>
      <c r="D74" s="237">
        <v>5</v>
      </c>
      <c r="E74" s="237">
        <v>6</v>
      </c>
      <c r="F74" s="237">
        <v>20</v>
      </c>
      <c r="G74" s="187" t="s">
        <v>118</v>
      </c>
      <c r="H74" s="188">
        <v>23000000</v>
      </c>
      <c r="I74" s="188">
        <v>0</v>
      </c>
      <c r="J74" s="188">
        <v>15014400</v>
      </c>
      <c r="K74" s="188">
        <v>0</v>
      </c>
      <c r="L74" s="188">
        <v>15014400</v>
      </c>
      <c r="M74" s="188">
        <v>933039</v>
      </c>
      <c r="N74" s="188">
        <v>7097047</v>
      </c>
      <c r="O74" s="188">
        <v>933039</v>
      </c>
      <c r="P74" s="279">
        <v>7097047</v>
      </c>
      <c r="Q74" s="268">
        <f t="shared" si="2"/>
        <v>0.6528</v>
      </c>
      <c r="R74" s="189">
        <f t="shared" si="3"/>
        <v>0.3085672608695652</v>
      </c>
    </row>
    <row r="75" spans="1:18" s="190" customFormat="1" ht="14.25" hidden="1">
      <c r="A75" s="235">
        <v>2</v>
      </c>
      <c r="B75" s="236">
        <v>0</v>
      </c>
      <c r="C75" s="236">
        <v>4</v>
      </c>
      <c r="D75" s="237">
        <v>5</v>
      </c>
      <c r="E75" s="237">
        <v>8</v>
      </c>
      <c r="F75" s="237">
        <v>20</v>
      </c>
      <c r="G75" s="187" t="s">
        <v>119</v>
      </c>
      <c r="H75" s="188">
        <v>100000000</v>
      </c>
      <c r="I75" s="188">
        <v>0</v>
      </c>
      <c r="J75" s="188">
        <v>65636451.53</v>
      </c>
      <c r="K75" s="188">
        <v>0</v>
      </c>
      <c r="L75" s="188">
        <v>61895233.53</v>
      </c>
      <c r="M75" s="188">
        <v>15022574</v>
      </c>
      <c r="N75" s="188">
        <v>29806412.8</v>
      </c>
      <c r="O75" s="188">
        <v>15022574</v>
      </c>
      <c r="P75" s="279">
        <v>29806412.8</v>
      </c>
      <c r="Q75" s="268">
        <f t="shared" si="2"/>
        <v>0.6189523353</v>
      </c>
      <c r="R75" s="189">
        <f t="shared" si="3"/>
        <v>0.298064128</v>
      </c>
    </row>
    <row r="76" spans="1:18" s="190" customFormat="1" ht="14.25" hidden="1">
      <c r="A76" s="235">
        <v>2</v>
      </c>
      <c r="B76" s="236">
        <v>0</v>
      </c>
      <c r="C76" s="236">
        <v>4</v>
      </c>
      <c r="D76" s="237">
        <v>5</v>
      </c>
      <c r="E76" s="237">
        <v>9</v>
      </c>
      <c r="F76" s="237">
        <v>20</v>
      </c>
      <c r="G76" s="187" t="s">
        <v>120</v>
      </c>
      <c r="H76" s="188">
        <v>37080000</v>
      </c>
      <c r="I76" s="188">
        <v>1689700</v>
      </c>
      <c r="J76" s="188">
        <v>26355583.92</v>
      </c>
      <c r="K76" s="188">
        <v>1689700</v>
      </c>
      <c r="L76" s="188">
        <v>25706852.92</v>
      </c>
      <c r="M76" s="188">
        <v>3963034</v>
      </c>
      <c r="N76" s="188">
        <v>20682250.2</v>
      </c>
      <c r="O76" s="188">
        <v>3963034</v>
      </c>
      <c r="P76" s="279">
        <v>20682250.2</v>
      </c>
      <c r="Q76" s="268">
        <f aca="true" t="shared" si="24" ref="Q76:Q142">_xlfn.IFERROR((L76/H76),0)</f>
        <v>0.6932808230852212</v>
      </c>
      <c r="R76" s="189">
        <f aca="true" t="shared" si="25" ref="R76:R142">_xlfn.IFERROR((N76/H76),0)</f>
        <v>0.5577737378640777</v>
      </c>
    </row>
    <row r="77" spans="1:18" s="190" customFormat="1" ht="14.25" hidden="1">
      <c r="A77" s="235">
        <v>2</v>
      </c>
      <c r="B77" s="236">
        <v>0</v>
      </c>
      <c r="C77" s="236">
        <v>4</v>
      </c>
      <c r="D77" s="237">
        <v>5</v>
      </c>
      <c r="E77" s="237">
        <v>10</v>
      </c>
      <c r="F77" s="237">
        <v>20</v>
      </c>
      <c r="G77" s="187" t="s">
        <v>121</v>
      </c>
      <c r="H77" s="188">
        <v>274000000</v>
      </c>
      <c r="I77" s="188">
        <v>-11145640</v>
      </c>
      <c r="J77" s="188">
        <v>208267620</v>
      </c>
      <c r="K77" s="188">
        <v>0</v>
      </c>
      <c r="L77" s="188">
        <v>198331377</v>
      </c>
      <c r="M77" s="188">
        <v>18926242</v>
      </c>
      <c r="N77" s="188">
        <v>124691330</v>
      </c>
      <c r="O77" s="188">
        <v>18926242</v>
      </c>
      <c r="P77" s="279">
        <v>124691330</v>
      </c>
      <c r="Q77" s="268">
        <f t="shared" si="24"/>
        <v>0.7238371423357665</v>
      </c>
      <c r="R77" s="189">
        <f t="shared" si="25"/>
        <v>0.45507784671532847</v>
      </c>
    </row>
    <row r="78" spans="1:18" s="190" customFormat="1" ht="14.25" hidden="1">
      <c r="A78" s="235">
        <v>2</v>
      </c>
      <c r="B78" s="236">
        <v>0</v>
      </c>
      <c r="C78" s="236">
        <v>4</v>
      </c>
      <c r="D78" s="237">
        <v>5</v>
      </c>
      <c r="E78" s="237">
        <v>12</v>
      </c>
      <c r="F78" s="237">
        <v>20</v>
      </c>
      <c r="G78" s="187" t="s">
        <v>122</v>
      </c>
      <c r="H78" s="188">
        <v>15000000</v>
      </c>
      <c r="I78" s="188">
        <v>450382</v>
      </c>
      <c r="J78" s="188">
        <v>1128382</v>
      </c>
      <c r="K78" s="188">
        <v>450382</v>
      </c>
      <c r="L78" s="188">
        <v>1128382</v>
      </c>
      <c r="M78" s="188">
        <v>452062</v>
      </c>
      <c r="N78" s="188">
        <v>1039063</v>
      </c>
      <c r="O78" s="188">
        <v>452062</v>
      </c>
      <c r="P78" s="279">
        <v>1039063</v>
      </c>
      <c r="Q78" s="268">
        <f t="shared" si="24"/>
        <v>0.07522546666666667</v>
      </c>
      <c r="R78" s="189">
        <f t="shared" si="25"/>
        <v>0.06927086666666667</v>
      </c>
    </row>
    <row r="79" spans="1:18" s="184" customFormat="1" ht="15">
      <c r="A79" s="195">
        <v>2</v>
      </c>
      <c r="B79" s="196">
        <v>0</v>
      </c>
      <c r="C79" s="196">
        <v>4</v>
      </c>
      <c r="D79" s="197">
        <v>6</v>
      </c>
      <c r="E79" s="198"/>
      <c r="F79" s="198"/>
      <c r="G79" s="186" t="s">
        <v>123</v>
      </c>
      <c r="H79" s="182">
        <f aca="true" t="shared" si="26" ref="H79:P79">SUM(H80:H84)</f>
        <v>205330000</v>
      </c>
      <c r="I79" s="182">
        <f t="shared" si="26"/>
        <v>559600</v>
      </c>
      <c r="J79" s="182">
        <f t="shared" si="26"/>
        <v>191441296</v>
      </c>
      <c r="K79" s="182">
        <f t="shared" si="26"/>
        <v>559600</v>
      </c>
      <c r="L79" s="182">
        <f t="shared" si="26"/>
        <v>191441296</v>
      </c>
      <c r="M79" s="182">
        <f t="shared" si="26"/>
        <v>26167031</v>
      </c>
      <c r="N79" s="182">
        <f t="shared" si="26"/>
        <v>34100414</v>
      </c>
      <c r="O79" s="182">
        <f t="shared" si="26"/>
        <v>561838</v>
      </c>
      <c r="P79" s="278">
        <f t="shared" si="26"/>
        <v>8495221</v>
      </c>
      <c r="Q79" s="272">
        <f t="shared" si="24"/>
        <v>0.9323591097258073</v>
      </c>
      <c r="R79" s="191">
        <f t="shared" si="25"/>
        <v>0.16607614084644232</v>
      </c>
    </row>
    <row r="80" spans="1:18" s="190" customFormat="1" ht="14.25" hidden="1">
      <c r="A80" s="235">
        <v>2</v>
      </c>
      <c r="B80" s="236">
        <v>0</v>
      </c>
      <c r="C80" s="236">
        <v>4</v>
      </c>
      <c r="D80" s="237">
        <v>6</v>
      </c>
      <c r="E80" s="237">
        <v>2</v>
      </c>
      <c r="F80" s="237">
        <v>20</v>
      </c>
      <c r="G80" s="187" t="s">
        <v>124</v>
      </c>
      <c r="H80" s="188">
        <v>186180000</v>
      </c>
      <c r="I80" s="188">
        <v>0</v>
      </c>
      <c r="J80" s="188">
        <v>182409376</v>
      </c>
      <c r="K80" s="188">
        <v>0</v>
      </c>
      <c r="L80" s="188">
        <v>182409376</v>
      </c>
      <c r="M80" s="188">
        <v>25605193</v>
      </c>
      <c r="N80" s="188">
        <v>26741503</v>
      </c>
      <c r="O80" s="188">
        <v>0</v>
      </c>
      <c r="P80" s="279">
        <v>1136310</v>
      </c>
      <c r="Q80" s="268">
        <f t="shared" si="24"/>
        <v>0.979747427220969</v>
      </c>
      <c r="R80" s="189">
        <f t="shared" si="25"/>
        <v>0.14363252229025675</v>
      </c>
    </row>
    <row r="81" spans="1:18" s="190" customFormat="1" ht="14.25" hidden="1">
      <c r="A81" s="235">
        <v>2</v>
      </c>
      <c r="B81" s="236">
        <v>0</v>
      </c>
      <c r="C81" s="236">
        <v>4</v>
      </c>
      <c r="D81" s="237">
        <v>6</v>
      </c>
      <c r="E81" s="237">
        <v>3</v>
      </c>
      <c r="F81" s="237">
        <v>20</v>
      </c>
      <c r="G81" s="187" t="s">
        <v>125</v>
      </c>
      <c r="H81" s="188">
        <v>3000000</v>
      </c>
      <c r="I81" s="188">
        <v>0</v>
      </c>
      <c r="J81" s="188">
        <v>1224000</v>
      </c>
      <c r="K81" s="188">
        <v>0</v>
      </c>
      <c r="L81" s="188">
        <v>1224000</v>
      </c>
      <c r="M81" s="188">
        <v>0</v>
      </c>
      <c r="N81" s="188">
        <v>1204800</v>
      </c>
      <c r="O81" s="188">
        <v>0</v>
      </c>
      <c r="P81" s="279">
        <v>1204800</v>
      </c>
      <c r="Q81" s="268">
        <f t="shared" si="24"/>
        <v>0.408</v>
      </c>
      <c r="R81" s="189">
        <f t="shared" si="25"/>
        <v>0.4016</v>
      </c>
    </row>
    <row r="82" spans="1:18" s="190" customFormat="1" ht="14.25" hidden="1">
      <c r="A82" s="235">
        <v>2</v>
      </c>
      <c r="B82" s="236">
        <v>0</v>
      </c>
      <c r="C82" s="236">
        <v>4</v>
      </c>
      <c r="D82" s="237">
        <v>6</v>
      </c>
      <c r="E82" s="237">
        <v>5</v>
      </c>
      <c r="F82" s="237">
        <v>20</v>
      </c>
      <c r="G82" s="187" t="s">
        <v>154</v>
      </c>
      <c r="H82" s="188">
        <v>5000000</v>
      </c>
      <c r="I82" s="188">
        <v>0</v>
      </c>
      <c r="J82" s="188">
        <v>1882920</v>
      </c>
      <c r="K82" s="188">
        <v>0</v>
      </c>
      <c r="L82" s="188">
        <v>1882920</v>
      </c>
      <c r="M82" s="188">
        <v>0</v>
      </c>
      <c r="N82" s="188">
        <v>275892</v>
      </c>
      <c r="O82" s="188">
        <v>0</v>
      </c>
      <c r="P82" s="279">
        <v>275892</v>
      </c>
      <c r="Q82" s="268">
        <f t="shared" si="24"/>
        <v>0.376584</v>
      </c>
      <c r="R82" s="189">
        <f t="shared" si="25"/>
        <v>0.0551784</v>
      </c>
    </row>
    <row r="83" spans="1:18" s="190" customFormat="1" ht="14.25" hidden="1">
      <c r="A83" s="235">
        <v>2</v>
      </c>
      <c r="B83" s="236">
        <v>0</v>
      </c>
      <c r="C83" s="236">
        <v>4</v>
      </c>
      <c r="D83" s="237">
        <v>6</v>
      </c>
      <c r="E83" s="237">
        <v>7</v>
      </c>
      <c r="F83" s="237">
        <v>20</v>
      </c>
      <c r="G83" s="187" t="s">
        <v>126</v>
      </c>
      <c r="H83" s="188">
        <v>6000000</v>
      </c>
      <c r="I83" s="188">
        <v>559600</v>
      </c>
      <c r="J83" s="188">
        <v>5902800</v>
      </c>
      <c r="K83" s="188">
        <v>559600</v>
      </c>
      <c r="L83" s="188">
        <v>5902800</v>
      </c>
      <c r="M83" s="188">
        <v>561838</v>
      </c>
      <c r="N83" s="188">
        <v>5878219</v>
      </c>
      <c r="O83" s="188">
        <v>561838</v>
      </c>
      <c r="P83" s="279">
        <v>5878219</v>
      </c>
      <c r="Q83" s="268">
        <f t="shared" si="24"/>
        <v>0.9838</v>
      </c>
      <c r="R83" s="189">
        <f t="shared" si="25"/>
        <v>0.9797031666666667</v>
      </c>
    </row>
    <row r="84" spans="1:18" s="190" customFormat="1" ht="14.25" hidden="1">
      <c r="A84" s="235">
        <v>2</v>
      </c>
      <c r="B84" s="236">
        <v>0</v>
      </c>
      <c r="C84" s="236">
        <v>4</v>
      </c>
      <c r="D84" s="237">
        <v>6</v>
      </c>
      <c r="E84" s="237">
        <v>8</v>
      </c>
      <c r="F84" s="237">
        <v>20</v>
      </c>
      <c r="G84" s="187" t="s">
        <v>127</v>
      </c>
      <c r="H84" s="188">
        <v>5150000</v>
      </c>
      <c r="I84" s="188">
        <v>0</v>
      </c>
      <c r="J84" s="188">
        <v>22200</v>
      </c>
      <c r="K84" s="188">
        <v>0</v>
      </c>
      <c r="L84" s="188">
        <v>22200</v>
      </c>
      <c r="M84" s="188">
        <v>0</v>
      </c>
      <c r="N84" s="188">
        <v>0</v>
      </c>
      <c r="O84" s="188">
        <v>0</v>
      </c>
      <c r="P84" s="279">
        <v>0</v>
      </c>
      <c r="Q84" s="268">
        <f t="shared" si="24"/>
        <v>0.004310679611650485</v>
      </c>
      <c r="R84" s="189">
        <f t="shared" si="25"/>
        <v>0</v>
      </c>
    </row>
    <row r="85" spans="1:18" s="184" customFormat="1" ht="15">
      <c r="A85" s="195">
        <v>2</v>
      </c>
      <c r="B85" s="196">
        <v>0</v>
      </c>
      <c r="C85" s="196">
        <v>4</v>
      </c>
      <c r="D85" s="197">
        <v>7</v>
      </c>
      <c r="E85" s="198"/>
      <c r="F85" s="198"/>
      <c r="G85" s="186" t="s">
        <v>128</v>
      </c>
      <c r="H85" s="182">
        <f>SUM(H86:H87)</f>
        <v>122690667</v>
      </c>
      <c r="I85" s="182">
        <f aca="true" t="shared" si="27" ref="I85:P85">SUM(I86:I87)</f>
        <v>-733400</v>
      </c>
      <c r="J85" s="182">
        <f t="shared" si="27"/>
        <v>115593113</v>
      </c>
      <c r="K85" s="182">
        <f t="shared" si="27"/>
        <v>24046600</v>
      </c>
      <c r="L85" s="182">
        <f t="shared" si="27"/>
        <v>82682446</v>
      </c>
      <c r="M85" s="182">
        <f t="shared" si="27"/>
        <v>6290163</v>
      </c>
      <c r="N85" s="182">
        <f t="shared" si="27"/>
        <v>26202691</v>
      </c>
      <c r="O85" s="182">
        <f t="shared" si="27"/>
        <v>4892363</v>
      </c>
      <c r="P85" s="278">
        <f t="shared" si="27"/>
        <v>24804891</v>
      </c>
      <c r="Q85" s="272">
        <f t="shared" si="24"/>
        <v>0.6739098255941506</v>
      </c>
      <c r="R85" s="191">
        <f t="shared" si="25"/>
        <v>0.21356710857232522</v>
      </c>
    </row>
    <row r="86" spans="1:18" s="190" customFormat="1" ht="14.25" hidden="1">
      <c r="A86" s="235">
        <v>2</v>
      </c>
      <c r="B86" s="236">
        <v>0</v>
      </c>
      <c r="C86" s="236">
        <v>4</v>
      </c>
      <c r="D86" s="237">
        <v>7</v>
      </c>
      <c r="E86" s="237">
        <v>5</v>
      </c>
      <c r="F86" s="237">
        <v>20</v>
      </c>
      <c r="G86" s="187" t="s">
        <v>129</v>
      </c>
      <c r="H86" s="188">
        <v>22900000</v>
      </c>
      <c r="I86" s="188">
        <v>0</v>
      </c>
      <c r="J86" s="188">
        <v>17787846</v>
      </c>
      <c r="K86" s="188">
        <v>0</v>
      </c>
      <c r="L86" s="188">
        <v>17787846</v>
      </c>
      <c r="M86" s="188">
        <v>5144050</v>
      </c>
      <c r="N86" s="188">
        <v>10627201</v>
      </c>
      <c r="O86" s="188">
        <v>3746250</v>
      </c>
      <c r="P86" s="279">
        <v>9229401</v>
      </c>
      <c r="Q86" s="268">
        <f t="shared" si="24"/>
        <v>0.7767618340611354</v>
      </c>
      <c r="R86" s="189">
        <f t="shared" si="25"/>
        <v>0.46406991266375547</v>
      </c>
    </row>
    <row r="87" spans="1:18" s="190" customFormat="1" ht="28.5" hidden="1">
      <c r="A87" s="235">
        <v>2</v>
      </c>
      <c r="B87" s="236">
        <v>0</v>
      </c>
      <c r="C87" s="236">
        <v>4</v>
      </c>
      <c r="D87" s="237">
        <v>7</v>
      </c>
      <c r="E87" s="237">
        <v>6</v>
      </c>
      <c r="F87" s="237">
        <v>20</v>
      </c>
      <c r="G87" s="187" t="s">
        <v>130</v>
      </c>
      <c r="H87" s="188">
        <v>99790667</v>
      </c>
      <c r="I87" s="188">
        <v>-733400</v>
      </c>
      <c r="J87" s="188">
        <v>97805267</v>
      </c>
      <c r="K87" s="188">
        <v>24046600</v>
      </c>
      <c r="L87" s="188">
        <v>64894600</v>
      </c>
      <c r="M87" s="188">
        <v>1146113</v>
      </c>
      <c r="N87" s="188">
        <v>15575490</v>
      </c>
      <c r="O87" s="188">
        <v>1146113</v>
      </c>
      <c r="P87" s="279">
        <v>15575490</v>
      </c>
      <c r="Q87" s="268">
        <f t="shared" si="24"/>
        <v>0.6503073077966299</v>
      </c>
      <c r="R87" s="189">
        <f t="shared" si="25"/>
        <v>0.15608163035928</v>
      </c>
    </row>
    <row r="88" spans="1:18" s="184" customFormat="1" ht="15">
      <c r="A88" s="195">
        <v>2</v>
      </c>
      <c r="B88" s="196">
        <v>0</v>
      </c>
      <c r="C88" s="196">
        <v>4</v>
      </c>
      <c r="D88" s="197">
        <v>8</v>
      </c>
      <c r="E88" s="198"/>
      <c r="F88" s="198"/>
      <c r="G88" s="186" t="s">
        <v>131</v>
      </c>
      <c r="H88" s="182">
        <f aca="true" t="shared" si="28" ref="H88:P88">SUM(H89:H93)</f>
        <v>456000000</v>
      </c>
      <c r="I88" s="182">
        <f t="shared" si="28"/>
        <v>16000000</v>
      </c>
      <c r="J88" s="182">
        <f t="shared" si="28"/>
        <v>456000000</v>
      </c>
      <c r="K88" s="182">
        <f t="shared" si="28"/>
        <v>16000000</v>
      </c>
      <c r="L88" s="182">
        <f t="shared" si="28"/>
        <v>363946400</v>
      </c>
      <c r="M88" s="182">
        <f t="shared" si="28"/>
        <v>40921908.39</v>
      </c>
      <c r="N88" s="182">
        <f t="shared" si="28"/>
        <v>151124499.8</v>
      </c>
      <c r="O88" s="182">
        <f t="shared" si="28"/>
        <v>41137882.51</v>
      </c>
      <c r="P88" s="278">
        <f t="shared" si="28"/>
        <v>151124499.8</v>
      </c>
      <c r="Q88" s="272">
        <f t="shared" si="24"/>
        <v>0.7981280701754386</v>
      </c>
      <c r="R88" s="191">
        <f t="shared" si="25"/>
        <v>0.331413376754386</v>
      </c>
    </row>
    <row r="89" spans="1:18" s="190" customFormat="1" ht="14.25" hidden="1">
      <c r="A89" s="235">
        <v>2</v>
      </c>
      <c r="B89" s="236">
        <v>0</v>
      </c>
      <c r="C89" s="236">
        <v>4</v>
      </c>
      <c r="D89" s="237">
        <v>8</v>
      </c>
      <c r="E89" s="237">
        <v>1</v>
      </c>
      <c r="F89" s="237">
        <v>20</v>
      </c>
      <c r="G89" s="187" t="s">
        <v>132</v>
      </c>
      <c r="H89" s="188">
        <v>22400000</v>
      </c>
      <c r="I89" s="188">
        <v>0</v>
      </c>
      <c r="J89" s="188">
        <v>22400000</v>
      </c>
      <c r="K89" s="188">
        <v>0</v>
      </c>
      <c r="L89" s="188">
        <v>21607200</v>
      </c>
      <c r="M89" s="188">
        <v>1681318</v>
      </c>
      <c r="N89" s="188">
        <v>5713488</v>
      </c>
      <c r="O89" s="188">
        <v>1681318</v>
      </c>
      <c r="P89" s="279">
        <v>5713488</v>
      </c>
      <c r="Q89" s="268">
        <f t="shared" si="24"/>
        <v>0.9646071428571429</v>
      </c>
      <c r="R89" s="189">
        <f t="shared" si="25"/>
        <v>0.2550664285714286</v>
      </c>
    </row>
    <row r="90" spans="1:18" s="190" customFormat="1" ht="14.25" hidden="1">
      <c r="A90" s="235">
        <v>2</v>
      </c>
      <c r="B90" s="236">
        <v>0</v>
      </c>
      <c r="C90" s="236">
        <v>4</v>
      </c>
      <c r="D90" s="237">
        <v>8</v>
      </c>
      <c r="E90" s="237">
        <v>2</v>
      </c>
      <c r="F90" s="237">
        <v>20</v>
      </c>
      <c r="G90" s="187" t="s">
        <v>448</v>
      </c>
      <c r="H90" s="188">
        <v>312000000</v>
      </c>
      <c r="I90" s="188">
        <v>0</v>
      </c>
      <c r="J90" s="188">
        <v>312000000</v>
      </c>
      <c r="K90" s="188">
        <v>0</v>
      </c>
      <c r="L90" s="188">
        <v>245496000</v>
      </c>
      <c r="M90" s="188">
        <v>30186448</v>
      </c>
      <c r="N90" s="188">
        <v>95722007</v>
      </c>
      <c r="O90" s="188">
        <v>30186448</v>
      </c>
      <c r="P90" s="279">
        <v>95722007</v>
      </c>
      <c r="Q90" s="268">
        <f t="shared" si="24"/>
        <v>0.7868461538461539</v>
      </c>
      <c r="R90" s="189">
        <f t="shared" si="25"/>
        <v>0.30680130448717946</v>
      </c>
    </row>
    <row r="91" spans="1:18" s="190" customFormat="1" ht="14.25" hidden="1">
      <c r="A91" s="235">
        <v>2</v>
      </c>
      <c r="B91" s="236">
        <v>0</v>
      </c>
      <c r="C91" s="236"/>
      <c r="D91" s="237">
        <v>8</v>
      </c>
      <c r="E91" s="237">
        <v>3</v>
      </c>
      <c r="F91" s="237">
        <v>20</v>
      </c>
      <c r="G91" s="187" t="s">
        <v>428</v>
      </c>
      <c r="H91" s="188">
        <v>9600</v>
      </c>
      <c r="I91" s="188">
        <v>0</v>
      </c>
      <c r="J91" s="188">
        <v>9600</v>
      </c>
      <c r="K91" s="188">
        <v>0</v>
      </c>
      <c r="L91" s="188">
        <v>9600</v>
      </c>
      <c r="M91" s="188">
        <v>0</v>
      </c>
      <c r="N91" s="188">
        <v>0</v>
      </c>
      <c r="O91" s="188">
        <v>0</v>
      </c>
      <c r="P91" s="279">
        <v>0</v>
      </c>
      <c r="Q91" s="268">
        <f t="shared" si="24"/>
        <v>1</v>
      </c>
      <c r="R91" s="189">
        <f t="shared" si="25"/>
        <v>0</v>
      </c>
    </row>
    <row r="92" spans="1:18" s="190" customFormat="1" ht="14.25" hidden="1">
      <c r="A92" s="235">
        <v>2</v>
      </c>
      <c r="B92" s="236">
        <v>0</v>
      </c>
      <c r="C92" s="236">
        <v>4</v>
      </c>
      <c r="D92" s="237">
        <v>8</v>
      </c>
      <c r="E92" s="237">
        <v>5</v>
      </c>
      <c r="F92" s="237">
        <v>20</v>
      </c>
      <c r="G92" s="187" t="s">
        <v>449</v>
      </c>
      <c r="H92" s="188">
        <v>53190400</v>
      </c>
      <c r="I92" s="188">
        <v>16000000</v>
      </c>
      <c r="J92" s="188">
        <v>53190400</v>
      </c>
      <c r="K92" s="188">
        <v>16000000</v>
      </c>
      <c r="L92" s="188">
        <v>53190400</v>
      </c>
      <c r="M92" s="188">
        <v>3223318.39</v>
      </c>
      <c r="N92" s="188">
        <v>28938800.8</v>
      </c>
      <c r="O92" s="188">
        <v>3439292.51</v>
      </c>
      <c r="P92" s="279">
        <v>28938800.8</v>
      </c>
      <c r="Q92" s="268">
        <f t="shared" si="24"/>
        <v>1</v>
      </c>
      <c r="R92" s="189">
        <f t="shared" si="25"/>
        <v>0.5440605974010347</v>
      </c>
    </row>
    <row r="93" spans="1:18" s="190" customFormat="1" ht="14.25" hidden="1">
      <c r="A93" s="235">
        <v>2</v>
      </c>
      <c r="B93" s="236">
        <v>0</v>
      </c>
      <c r="C93" s="236">
        <v>4</v>
      </c>
      <c r="D93" s="237">
        <v>8</v>
      </c>
      <c r="E93" s="237">
        <v>6</v>
      </c>
      <c r="F93" s="237">
        <v>20</v>
      </c>
      <c r="G93" s="187" t="s">
        <v>133</v>
      </c>
      <c r="H93" s="188">
        <v>68400000</v>
      </c>
      <c r="I93" s="188">
        <v>0</v>
      </c>
      <c r="J93" s="188">
        <v>68400000</v>
      </c>
      <c r="K93" s="188">
        <v>0</v>
      </c>
      <c r="L93" s="188">
        <v>43643200</v>
      </c>
      <c r="M93" s="188">
        <v>5830824</v>
      </c>
      <c r="N93" s="188">
        <v>20750204</v>
      </c>
      <c r="O93" s="188">
        <v>5830824</v>
      </c>
      <c r="P93" s="279">
        <v>20750204</v>
      </c>
      <c r="Q93" s="268">
        <f t="shared" si="24"/>
        <v>0.6380584795321638</v>
      </c>
      <c r="R93" s="189">
        <f t="shared" si="25"/>
        <v>0.30336555555555555</v>
      </c>
    </row>
    <row r="94" spans="1:18" s="184" customFormat="1" ht="15">
      <c r="A94" s="195">
        <v>2</v>
      </c>
      <c r="B94" s="196">
        <v>0</v>
      </c>
      <c r="C94" s="196">
        <v>4</v>
      </c>
      <c r="D94" s="197">
        <v>9</v>
      </c>
      <c r="E94" s="198"/>
      <c r="F94" s="198"/>
      <c r="G94" s="186" t="s">
        <v>134</v>
      </c>
      <c r="H94" s="182">
        <f aca="true" t="shared" si="29" ref="H94:P94">SUM(H95:H96)</f>
        <v>727720000</v>
      </c>
      <c r="I94" s="182">
        <f t="shared" si="29"/>
        <v>0</v>
      </c>
      <c r="J94" s="182">
        <f t="shared" si="29"/>
        <v>711592288</v>
      </c>
      <c r="K94" s="182">
        <f t="shared" si="29"/>
        <v>0</v>
      </c>
      <c r="L94" s="182">
        <f t="shared" si="29"/>
        <v>565246305</v>
      </c>
      <c r="M94" s="182">
        <f t="shared" si="29"/>
        <v>885131</v>
      </c>
      <c r="N94" s="182">
        <f t="shared" si="29"/>
        <v>560898509</v>
      </c>
      <c r="O94" s="182">
        <f t="shared" si="29"/>
        <v>221416729</v>
      </c>
      <c r="P94" s="278">
        <f t="shared" si="29"/>
        <v>560898509</v>
      </c>
      <c r="Q94" s="272">
        <f t="shared" si="24"/>
        <v>0.7767359767492992</v>
      </c>
      <c r="R94" s="191">
        <f t="shared" si="25"/>
        <v>0.7707614315945693</v>
      </c>
    </row>
    <row r="95" spans="1:18" s="190" customFormat="1" ht="14.25" hidden="1">
      <c r="A95" s="235">
        <v>2</v>
      </c>
      <c r="B95" s="236">
        <v>0</v>
      </c>
      <c r="C95" s="236">
        <v>4</v>
      </c>
      <c r="D95" s="237">
        <v>9</v>
      </c>
      <c r="E95" s="237">
        <v>5</v>
      </c>
      <c r="F95" s="237">
        <v>20</v>
      </c>
      <c r="G95" s="187" t="s">
        <v>135</v>
      </c>
      <c r="H95" s="188">
        <v>183000000</v>
      </c>
      <c r="I95" s="188">
        <v>0</v>
      </c>
      <c r="J95" s="188">
        <v>182625228</v>
      </c>
      <c r="K95" s="188">
        <v>0</v>
      </c>
      <c r="L95" s="188">
        <v>36279245</v>
      </c>
      <c r="M95" s="188">
        <v>2059</v>
      </c>
      <c r="N95" s="188">
        <v>35179402</v>
      </c>
      <c r="O95" s="188">
        <v>2059</v>
      </c>
      <c r="P95" s="279">
        <v>35179402</v>
      </c>
      <c r="Q95" s="268">
        <f t="shared" si="24"/>
        <v>0.19824724043715847</v>
      </c>
      <c r="R95" s="189">
        <f t="shared" si="25"/>
        <v>0.19223716939890712</v>
      </c>
    </row>
    <row r="96" spans="1:18" s="190" customFormat="1" ht="14.25" hidden="1">
      <c r="A96" s="235">
        <v>2</v>
      </c>
      <c r="B96" s="236">
        <v>0</v>
      </c>
      <c r="C96" s="236">
        <v>4</v>
      </c>
      <c r="D96" s="237">
        <v>9</v>
      </c>
      <c r="E96" s="237">
        <v>13</v>
      </c>
      <c r="F96" s="237">
        <v>20</v>
      </c>
      <c r="G96" s="187" t="s">
        <v>136</v>
      </c>
      <c r="H96" s="188">
        <v>544720000</v>
      </c>
      <c r="I96" s="188">
        <v>0</v>
      </c>
      <c r="J96" s="188">
        <v>528967060</v>
      </c>
      <c r="K96" s="188">
        <v>0</v>
      </c>
      <c r="L96" s="188">
        <v>528967060</v>
      </c>
      <c r="M96" s="188">
        <v>883072</v>
      </c>
      <c r="N96" s="188">
        <v>525719107</v>
      </c>
      <c r="O96" s="188">
        <v>221414670</v>
      </c>
      <c r="P96" s="279">
        <v>525719107</v>
      </c>
      <c r="Q96" s="268">
        <f t="shared" si="24"/>
        <v>0.9710806652959318</v>
      </c>
      <c r="R96" s="189">
        <f t="shared" si="25"/>
        <v>0.9651180551475987</v>
      </c>
    </row>
    <row r="97" spans="1:18" s="184" customFormat="1" ht="15">
      <c r="A97" s="195">
        <v>2</v>
      </c>
      <c r="B97" s="196">
        <v>0</v>
      </c>
      <c r="C97" s="196">
        <v>4</v>
      </c>
      <c r="D97" s="197">
        <v>10</v>
      </c>
      <c r="E97" s="198"/>
      <c r="F97" s="198"/>
      <c r="G97" s="186" t="s">
        <v>137</v>
      </c>
      <c r="H97" s="182">
        <f aca="true" t="shared" si="30" ref="H97:P97">SUM(H98:H99)</f>
        <v>16000000</v>
      </c>
      <c r="I97" s="182">
        <f t="shared" si="30"/>
        <v>-586820</v>
      </c>
      <c r="J97" s="182">
        <f t="shared" si="30"/>
        <v>8913180</v>
      </c>
      <c r="K97" s="182">
        <f t="shared" si="30"/>
        <v>0</v>
      </c>
      <c r="L97" s="182">
        <f t="shared" si="30"/>
        <v>8913180</v>
      </c>
      <c r="M97" s="182">
        <f t="shared" si="30"/>
        <v>723280</v>
      </c>
      <c r="N97" s="182">
        <f t="shared" si="30"/>
        <v>5445713</v>
      </c>
      <c r="O97" s="182">
        <f t="shared" si="30"/>
        <v>723280</v>
      </c>
      <c r="P97" s="278">
        <f t="shared" si="30"/>
        <v>5445713</v>
      </c>
      <c r="Q97" s="272">
        <f t="shared" si="24"/>
        <v>0.55707375</v>
      </c>
      <c r="R97" s="191">
        <f t="shared" si="25"/>
        <v>0.3403570625</v>
      </c>
    </row>
    <row r="98" spans="1:18" s="190" customFormat="1" ht="14.25" hidden="1">
      <c r="A98" s="235">
        <v>2</v>
      </c>
      <c r="B98" s="236">
        <v>0</v>
      </c>
      <c r="C98" s="236">
        <v>4</v>
      </c>
      <c r="D98" s="237">
        <v>10</v>
      </c>
      <c r="E98" s="237">
        <v>1</v>
      </c>
      <c r="F98" s="237">
        <v>20</v>
      </c>
      <c r="G98" s="187" t="s">
        <v>138</v>
      </c>
      <c r="H98" s="188">
        <v>10000000</v>
      </c>
      <c r="I98" s="188">
        <v>-586820</v>
      </c>
      <c r="J98" s="188">
        <v>8675180</v>
      </c>
      <c r="K98" s="188">
        <v>0</v>
      </c>
      <c r="L98" s="188">
        <v>8675180</v>
      </c>
      <c r="M98" s="188">
        <v>723280</v>
      </c>
      <c r="N98" s="188">
        <v>5445713</v>
      </c>
      <c r="O98" s="188">
        <v>723280</v>
      </c>
      <c r="P98" s="279">
        <v>5445713</v>
      </c>
      <c r="Q98" s="268">
        <f t="shared" si="24"/>
        <v>0.867518</v>
      </c>
      <c r="R98" s="189">
        <f t="shared" si="25"/>
        <v>0.5445713</v>
      </c>
    </row>
    <row r="99" spans="1:18" s="190" customFormat="1" ht="14.25" hidden="1">
      <c r="A99" s="235">
        <v>2</v>
      </c>
      <c r="B99" s="236">
        <v>0</v>
      </c>
      <c r="C99" s="236">
        <v>4</v>
      </c>
      <c r="D99" s="237">
        <v>10</v>
      </c>
      <c r="E99" s="237">
        <v>2</v>
      </c>
      <c r="F99" s="237">
        <v>20</v>
      </c>
      <c r="G99" s="187" t="s">
        <v>139</v>
      </c>
      <c r="H99" s="188">
        <v>6000000</v>
      </c>
      <c r="I99" s="188">
        <v>0</v>
      </c>
      <c r="J99" s="188">
        <v>238000</v>
      </c>
      <c r="K99" s="188">
        <v>0</v>
      </c>
      <c r="L99" s="188">
        <v>238000</v>
      </c>
      <c r="M99" s="188">
        <v>0</v>
      </c>
      <c r="N99" s="188">
        <v>0</v>
      </c>
      <c r="O99" s="188">
        <v>0</v>
      </c>
      <c r="P99" s="279">
        <v>0</v>
      </c>
      <c r="Q99" s="268">
        <f t="shared" si="24"/>
        <v>0.03966666666666667</v>
      </c>
      <c r="R99" s="189">
        <f t="shared" si="25"/>
        <v>0</v>
      </c>
    </row>
    <row r="100" spans="1:18" s="184" customFormat="1" ht="15">
      <c r="A100" s="195">
        <v>2</v>
      </c>
      <c r="B100" s="196">
        <v>0</v>
      </c>
      <c r="C100" s="196">
        <v>4</v>
      </c>
      <c r="D100" s="197">
        <v>11</v>
      </c>
      <c r="E100" s="198"/>
      <c r="F100" s="198"/>
      <c r="G100" s="186" t="s">
        <v>140</v>
      </c>
      <c r="H100" s="182">
        <f>SUM(H101:H101)</f>
        <v>40000000</v>
      </c>
      <c r="I100" s="182">
        <f>SUM(I101:I101)</f>
        <v>0</v>
      </c>
      <c r="J100" s="182">
        <f>SUM(J101:J101)</f>
        <v>40000000</v>
      </c>
      <c r="K100" s="182">
        <f aca="true" t="shared" si="31" ref="K100:P100">SUM(K101:K101)</f>
        <v>531925</v>
      </c>
      <c r="L100" s="182">
        <f t="shared" si="31"/>
        <v>23830363</v>
      </c>
      <c r="M100" s="182">
        <f t="shared" si="31"/>
        <v>3137191</v>
      </c>
      <c r="N100" s="182">
        <f t="shared" si="31"/>
        <v>21193345</v>
      </c>
      <c r="O100" s="182">
        <f t="shared" si="31"/>
        <v>1800111</v>
      </c>
      <c r="P100" s="278">
        <f t="shared" si="31"/>
        <v>19856265</v>
      </c>
      <c r="Q100" s="272">
        <f t="shared" si="24"/>
        <v>0.595759075</v>
      </c>
      <c r="R100" s="191">
        <f t="shared" si="25"/>
        <v>0.529833625</v>
      </c>
    </row>
    <row r="101" spans="1:18" s="190" customFormat="1" ht="14.25" hidden="1">
      <c r="A101" s="235">
        <v>2</v>
      </c>
      <c r="B101" s="236">
        <v>0</v>
      </c>
      <c r="C101" s="236">
        <v>4</v>
      </c>
      <c r="D101" s="237">
        <v>11</v>
      </c>
      <c r="E101" s="237">
        <v>2</v>
      </c>
      <c r="F101" s="237">
        <v>20</v>
      </c>
      <c r="G101" s="187" t="s">
        <v>141</v>
      </c>
      <c r="H101" s="188">
        <v>40000000</v>
      </c>
      <c r="I101" s="188">
        <v>0</v>
      </c>
      <c r="J101" s="188">
        <v>40000000</v>
      </c>
      <c r="K101" s="188">
        <v>531925</v>
      </c>
      <c r="L101" s="188">
        <v>23830363</v>
      </c>
      <c r="M101" s="188">
        <v>3137191</v>
      </c>
      <c r="N101" s="188">
        <v>21193345</v>
      </c>
      <c r="O101" s="188">
        <v>1800111</v>
      </c>
      <c r="P101" s="279">
        <v>19856265</v>
      </c>
      <c r="Q101" s="268">
        <f t="shared" si="24"/>
        <v>0.595759075</v>
      </c>
      <c r="R101" s="189">
        <f t="shared" si="25"/>
        <v>0.529833625</v>
      </c>
    </row>
    <row r="102" spans="1:18" s="184" customFormat="1" ht="15">
      <c r="A102" s="195">
        <v>2</v>
      </c>
      <c r="B102" s="196">
        <v>0</v>
      </c>
      <c r="C102" s="196">
        <v>4</v>
      </c>
      <c r="D102" s="197">
        <v>14</v>
      </c>
      <c r="E102" s="197"/>
      <c r="F102" s="197">
        <v>20</v>
      </c>
      <c r="G102" s="186" t="s">
        <v>441</v>
      </c>
      <c r="H102" s="182">
        <v>12358350</v>
      </c>
      <c r="I102" s="182">
        <v>12309112.5</v>
      </c>
      <c r="J102" s="182">
        <v>12309112.5</v>
      </c>
      <c r="K102" s="182">
        <v>12309112.5</v>
      </c>
      <c r="L102" s="182">
        <v>12309112.5</v>
      </c>
      <c r="M102" s="182">
        <v>12309112.5</v>
      </c>
      <c r="N102" s="182">
        <v>12309112.5</v>
      </c>
      <c r="O102" s="182">
        <v>12309112.5</v>
      </c>
      <c r="P102" s="278">
        <v>12309112.5</v>
      </c>
      <c r="Q102" s="270"/>
      <c r="R102" s="183"/>
    </row>
    <row r="103" spans="1:18" s="184" customFormat="1" ht="15">
      <c r="A103" s="195">
        <v>2</v>
      </c>
      <c r="B103" s="196">
        <v>0</v>
      </c>
      <c r="C103" s="196">
        <v>4</v>
      </c>
      <c r="D103" s="197">
        <v>17</v>
      </c>
      <c r="E103" s="198"/>
      <c r="F103" s="198"/>
      <c r="G103" s="186" t="s">
        <v>161</v>
      </c>
      <c r="H103" s="182">
        <f aca="true" t="shared" si="32" ref="H103:P103">SUM(H104:H105)</f>
        <v>12360000</v>
      </c>
      <c r="I103" s="188">
        <v>0</v>
      </c>
      <c r="J103" s="182">
        <f t="shared" si="32"/>
        <v>98880</v>
      </c>
      <c r="K103" s="182">
        <f t="shared" si="32"/>
        <v>0</v>
      </c>
      <c r="L103" s="182">
        <f t="shared" si="32"/>
        <v>98880</v>
      </c>
      <c r="M103" s="182">
        <f t="shared" si="32"/>
        <v>0</v>
      </c>
      <c r="N103" s="182">
        <f t="shared" si="32"/>
        <v>2970</v>
      </c>
      <c r="O103" s="182">
        <f t="shared" si="32"/>
        <v>0</v>
      </c>
      <c r="P103" s="278">
        <f t="shared" si="32"/>
        <v>2970</v>
      </c>
      <c r="Q103" s="272">
        <f t="shared" si="24"/>
        <v>0.008</v>
      </c>
      <c r="R103" s="191">
        <f t="shared" si="25"/>
        <v>0.00024029126213592232</v>
      </c>
    </row>
    <row r="104" spans="1:18" s="190" customFormat="1" ht="14.25" hidden="1">
      <c r="A104" s="235">
        <v>2</v>
      </c>
      <c r="B104" s="236">
        <v>0</v>
      </c>
      <c r="C104" s="236">
        <v>4</v>
      </c>
      <c r="D104" s="237">
        <v>17</v>
      </c>
      <c r="E104" s="237">
        <v>1</v>
      </c>
      <c r="F104" s="237">
        <v>20</v>
      </c>
      <c r="G104" s="187" t="s">
        <v>162</v>
      </c>
      <c r="H104" s="188">
        <v>6180000</v>
      </c>
      <c r="I104" s="188">
        <v>0</v>
      </c>
      <c r="J104" s="188">
        <v>49440</v>
      </c>
      <c r="K104" s="188">
        <v>0</v>
      </c>
      <c r="L104" s="188">
        <v>49440</v>
      </c>
      <c r="M104" s="188">
        <v>0</v>
      </c>
      <c r="N104" s="188">
        <v>0</v>
      </c>
      <c r="O104" s="188">
        <v>0</v>
      </c>
      <c r="P104" s="279">
        <v>0</v>
      </c>
      <c r="Q104" s="268">
        <f t="shared" si="24"/>
        <v>0.008</v>
      </c>
      <c r="R104" s="189">
        <f t="shared" si="25"/>
        <v>0</v>
      </c>
    </row>
    <row r="105" spans="1:18" s="190" customFormat="1" ht="14.25" hidden="1">
      <c r="A105" s="235">
        <v>2</v>
      </c>
      <c r="B105" s="236">
        <v>0</v>
      </c>
      <c r="C105" s="236">
        <v>4</v>
      </c>
      <c r="D105" s="237">
        <v>17</v>
      </c>
      <c r="E105" s="237">
        <v>2</v>
      </c>
      <c r="F105" s="237">
        <v>20</v>
      </c>
      <c r="G105" s="187" t="s">
        <v>163</v>
      </c>
      <c r="H105" s="188">
        <v>6180000</v>
      </c>
      <c r="I105" s="188">
        <v>0</v>
      </c>
      <c r="J105" s="188">
        <v>49440</v>
      </c>
      <c r="K105" s="188">
        <v>0</v>
      </c>
      <c r="L105" s="188">
        <v>49440</v>
      </c>
      <c r="M105" s="188">
        <v>0</v>
      </c>
      <c r="N105" s="188">
        <v>2970</v>
      </c>
      <c r="O105" s="188">
        <v>0</v>
      </c>
      <c r="P105" s="279">
        <v>2970</v>
      </c>
      <c r="Q105" s="268">
        <f t="shared" si="24"/>
        <v>0.008</v>
      </c>
      <c r="R105" s="189">
        <f t="shared" si="25"/>
        <v>0.00048058252427184465</v>
      </c>
    </row>
    <row r="106" spans="1:18" s="184" customFormat="1" ht="30">
      <c r="A106" s="195">
        <v>2</v>
      </c>
      <c r="B106" s="196">
        <v>0</v>
      </c>
      <c r="C106" s="196">
        <v>4</v>
      </c>
      <c r="D106" s="197">
        <v>21</v>
      </c>
      <c r="E106" s="198"/>
      <c r="F106" s="198"/>
      <c r="G106" s="186" t="s">
        <v>142</v>
      </c>
      <c r="H106" s="182">
        <f>SUM(H107:H110)</f>
        <v>1372566576</v>
      </c>
      <c r="I106" s="182">
        <f aca="true" t="shared" si="33" ref="I106:P106">SUM(I107:I110)</f>
        <v>45412800</v>
      </c>
      <c r="J106" s="182">
        <f t="shared" si="33"/>
        <v>1165827743</v>
      </c>
      <c r="K106" s="182">
        <f t="shared" si="33"/>
        <v>264923980</v>
      </c>
      <c r="L106" s="182">
        <f t="shared" si="33"/>
        <v>1105414943</v>
      </c>
      <c r="M106" s="182">
        <f t="shared" si="33"/>
        <v>286573528</v>
      </c>
      <c r="N106" s="182">
        <f t="shared" si="33"/>
        <v>637144169</v>
      </c>
      <c r="O106" s="182">
        <f t="shared" si="33"/>
        <v>290371165</v>
      </c>
      <c r="P106" s="278">
        <f t="shared" si="33"/>
        <v>634699469</v>
      </c>
      <c r="Q106" s="272">
        <f t="shared" si="24"/>
        <v>0.8053634427128874</v>
      </c>
      <c r="R106" s="191">
        <f t="shared" si="25"/>
        <v>0.46419909980381163</v>
      </c>
    </row>
    <row r="107" spans="1:18" s="190" customFormat="1" ht="14.25" hidden="1">
      <c r="A107" s="235">
        <v>2</v>
      </c>
      <c r="B107" s="236">
        <v>0</v>
      </c>
      <c r="C107" s="236">
        <v>4</v>
      </c>
      <c r="D107" s="237">
        <v>21</v>
      </c>
      <c r="E107" s="237">
        <v>1</v>
      </c>
      <c r="F107" s="237">
        <v>20</v>
      </c>
      <c r="G107" s="187" t="s">
        <v>143</v>
      </c>
      <c r="H107" s="188">
        <v>100000000</v>
      </c>
      <c r="I107" s="188">
        <v>0</v>
      </c>
      <c r="J107" s="188">
        <v>15800000</v>
      </c>
      <c r="K107" s="188">
        <v>0</v>
      </c>
      <c r="L107" s="188">
        <v>800000</v>
      </c>
      <c r="M107" s="188">
        <v>0</v>
      </c>
      <c r="N107" s="188">
        <v>0</v>
      </c>
      <c r="O107" s="188">
        <v>0</v>
      </c>
      <c r="P107" s="279">
        <v>0</v>
      </c>
      <c r="Q107" s="268">
        <f t="shared" si="24"/>
        <v>0.008</v>
      </c>
      <c r="R107" s="189">
        <f t="shared" si="25"/>
        <v>0</v>
      </c>
    </row>
    <row r="108" spans="1:18" s="190" customFormat="1" ht="14.25" hidden="1">
      <c r="A108" s="235">
        <v>2</v>
      </c>
      <c r="B108" s="236">
        <v>0</v>
      </c>
      <c r="C108" s="236">
        <v>4</v>
      </c>
      <c r="D108" s="237">
        <v>21</v>
      </c>
      <c r="E108" s="237">
        <v>4</v>
      </c>
      <c r="F108" s="237">
        <v>20</v>
      </c>
      <c r="G108" s="187" t="s">
        <v>144</v>
      </c>
      <c r="H108" s="188">
        <v>759000000</v>
      </c>
      <c r="I108" s="188">
        <v>0</v>
      </c>
      <c r="J108" s="188">
        <v>725224177</v>
      </c>
      <c r="K108" s="188">
        <v>250000000</v>
      </c>
      <c r="L108" s="188">
        <v>725224177</v>
      </c>
      <c r="M108" s="188">
        <v>263988413</v>
      </c>
      <c r="N108" s="188">
        <v>345105074</v>
      </c>
      <c r="O108" s="188">
        <v>267786050</v>
      </c>
      <c r="P108" s="279">
        <v>342660374</v>
      </c>
      <c r="Q108" s="268">
        <f t="shared" si="24"/>
        <v>0.9554995744400527</v>
      </c>
      <c r="R108" s="189">
        <f t="shared" si="25"/>
        <v>0.4546838919631094</v>
      </c>
    </row>
    <row r="109" spans="1:18" s="190" customFormat="1" ht="14.25" hidden="1">
      <c r="A109" s="235">
        <v>2</v>
      </c>
      <c r="B109" s="236">
        <v>0</v>
      </c>
      <c r="C109" s="236">
        <v>4</v>
      </c>
      <c r="D109" s="237">
        <v>21</v>
      </c>
      <c r="E109" s="237">
        <v>5</v>
      </c>
      <c r="F109" s="237">
        <v>20</v>
      </c>
      <c r="G109" s="187" t="s">
        <v>145</v>
      </c>
      <c r="H109" s="188">
        <v>512566576</v>
      </c>
      <c r="I109" s="188">
        <v>45412800</v>
      </c>
      <c r="J109" s="188">
        <v>424163566</v>
      </c>
      <c r="K109" s="188">
        <v>14923980</v>
      </c>
      <c r="L109" s="188">
        <v>378750766</v>
      </c>
      <c r="M109" s="188">
        <v>22585115</v>
      </c>
      <c r="N109" s="188">
        <v>292039095</v>
      </c>
      <c r="O109" s="188">
        <v>22585115</v>
      </c>
      <c r="P109" s="279">
        <v>292039095</v>
      </c>
      <c r="Q109" s="268">
        <f t="shared" si="24"/>
        <v>0.7389298946406525</v>
      </c>
      <c r="R109" s="189">
        <f t="shared" si="25"/>
        <v>0.5697583663746346</v>
      </c>
    </row>
    <row r="110" spans="1:18" s="190" customFormat="1" ht="14.25" hidden="1">
      <c r="A110" s="235">
        <v>2</v>
      </c>
      <c r="B110" s="236">
        <v>0</v>
      </c>
      <c r="C110" s="236">
        <v>4</v>
      </c>
      <c r="D110" s="237">
        <v>21</v>
      </c>
      <c r="E110" s="237">
        <v>11</v>
      </c>
      <c r="F110" s="237">
        <v>20</v>
      </c>
      <c r="G110" s="187" t="s">
        <v>146</v>
      </c>
      <c r="H110" s="188">
        <v>1000000</v>
      </c>
      <c r="I110" s="188">
        <v>0</v>
      </c>
      <c r="J110" s="188">
        <v>640000</v>
      </c>
      <c r="K110" s="188">
        <v>0</v>
      </c>
      <c r="L110" s="188">
        <v>640000</v>
      </c>
      <c r="M110" s="188">
        <v>0</v>
      </c>
      <c r="N110" s="188">
        <v>0</v>
      </c>
      <c r="O110" s="188">
        <v>0</v>
      </c>
      <c r="P110" s="279">
        <v>0</v>
      </c>
      <c r="Q110" s="268">
        <f t="shared" si="24"/>
        <v>0.64</v>
      </c>
      <c r="R110" s="189">
        <f t="shared" si="25"/>
        <v>0</v>
      </c>
    </row>
    <row r="111" spans="1:18" s="184" customFormat="1" ht="20.25" customHeight="1">
      <c r="A111" s="195">
        <v>2</v>
      </c>
      <c r="B111" s="196">
        <v>0</v>
      </c>
      <c r="C111" s="196">
        <v>4</v>
      </c>
      <c r="D111" s="197">
        <v>40</v>
      </c>
      <c r="E111" s="198"/>
      <c r="F111" s="197">
        <v>20</v>
      </c>
      <c r="G111" s="186" t="s">
        <v>147</v>
      </c>
      <c r="H111" s="203">
        <v>20600000</v>
      </c>
      <c r="I111" s="203">
        <v>0</v>
      </c>
      <c r="J111" s="203">
        <v>2742390</v>
      </c>
      <c r="K111" s="203">
        <v>0</v>
      </c>
      <c r="L111" s="203">
        <v>2742390</v>
      </c>
      <c r="M111" s="203">
        <v>0</v>
      </c>
      <c r="N111" s="203">
        <v>2585612</v>
      </c>
      <c r="O111" s="203">
        <v>0</v>
      </c>
      <c r="P111" s="281">
        <v>2585612</v>
      </c>
      <c r="Q111" s="268">
        <f t="shared" si="24"/>
        <v>0.1331257281553398</v>
      </c>
      <c r="R111" s="193">
        <f t="shared" si="25"/>
        <v>0.12551514563106797</v>
      </c>
    </row>
    <row r="112" spans="1:18" s="184" customFormat="1" ht="30">
      <c r="A112" s="195">
        <v>2</v>
      </c>
      <c r="B112" s="196">
        <v>0</v>
      </c>
      <c r="C112" s="196">
        <v>4</v>
      </c>
      <c r="D112" s="197">
        <v>41</v>
      </c>
      <c r="E112" s="198"/>
      <c r="F112" s="198"/>
      <c r="G112" s="186" t="s">
        <v>148</v>
      </c>
      <c r="H112" s="182">
        <f aca="true" t="shared" si="34" ref="H112:P112">+H113</f>
        <v>2330350983</v>
      </c>
      <c r="I112" s="182">
        <f t="shared" si="34"/>
        <v>-9654404</v>
      </c>
      <c r="J112" s="182">
        <f t="shared" si="34"/>
        <v>2213622916</v>
      </c>
      <c r="K112" s="182">
        <f t="shared" si="34"/>
        <v>16561596</v>
      </c>
      <c r="L112" s="182">
        <f t="shared" si="34"/>
        <v>2116413553</v>
      </c>
      <c r="M112" s="182">
        <f t="shared" si="34"/>
        <v>216116527</v>
      </c>
      <c r="N112" s="182">
        <f t="shared" si="34"/>
        <v>1228001367</v>
      </c>
      <c r="O112" s="182">
        <f t="shared" si="34"/>
        <v>186520725</v>
      </c>
      <c r="P112" s="278">
        <f t="shared" si="34"/>
        <v>1198405565</v>
      </c>
      <c r="Q112" s="272">
        <f t="shared" si="24"/>
        <v>0.9081951896685599</v>
      </c>
      <c r="R112" s="191">
        <f t="shared" si="25"/>
        <v>0.5269598339298746</v>
      </c>
    </row>
    <row r="113" spans="1:18" s="190" customFormat="1" ht="24" customHeight="1" hidden="1">
      <c r="A113" s="235">
        <v>2</v>
      </c>
      <c r="B113" s="236">
        <v>0</v>
      </c>
      <c r="C113" s="236">
        <v>4</v>
      </c>
      <c r="D113" s="237">
        <v>41</v>
      </c>
      <c r="E113" s="237">
        <v>13</v>
      </c>
      <c r="F113" s="237">
        <v>20</v>
      </c>
      <c r="G113" s="187" t="s">
        <v>148</v>
      </c>
      <c r="H113" s="188">
        <v>2330350983</v>
      </c>
      <c r="I113" s="188">
        <v>-9654404</v>
      </c>
      <c r="J113" s="188">
        <v>2213622916</v>
      </c>
      <c r="K113" s="188">
        <v>16561596</v>
      </c>
      <c r="L113" s="188">
        <v>2116413553</v>
      </c>
      <c r="M113" s="188">
        <v>216116527</v>
      </c>
      <c r="N113" s="188">
        <v>1228001367</v>
      </c>
      <c r="O113" s="188">
        <v>186520725</v>
      </c>
      <c r="P113" s="279">
        <v>1198405565</v>
      </c>
      <c r="Q113" s="268">
        <f t="shared" si="24"/>
        <v>0.9081951896685599</v>
      </c>
      <c r="R113" s="194">
        <f t="shared" si="25"/>
        <v>0.5269598339298746</v>
      </c>
    </row>
    <row r="114" spans="1:18" s="184" customFormat="1" ht="15">
      <c r="A114" s="195">
        <v>3</v>
      </c>
      <c r="B114" s="196"/>
      <c r="C114" s="196"/>
      <c r="D114" s="198"/>
      <c r="E114" s="198"/>
      <c r="F114" s="197">
        <v>20</v>
      </c>
      <c r="G114" s="186" t="s">
        <v>34</v>
      </c>
      <c r="H114" s="182">
        <f>+H116+H122</f>
        <v>5915000000</v>
      </c>
      <c r="I114" s="182">
        <f aca="true" t="shared" si="35" ref="I114:P114">+I116+I122</f>
        <v>0</v>
      </c>
      <c r="J114" s="182">
        <f t="shared" si="35"/>
        <v>2657742765.34</v>
      </c>
      <c r="K114" s="182">
        <f t="shared" si="35"/>
        <v>105458114.34</v>
      </c>
      <c r="L114" s="182">
        <f t="shared" si="35"/>
        <v>2624826265.34</v>
      </c>
      <c r="M114" s="182">
        <f t="shared" si="35"/>
        <v>105887562.04</v>
      </c>
      <c r="N114" s="182">
        <f t="shared" si="35"/>
        <v>2611577977.04</v>
      </c>
      <c r="O114" s="182">
        <f t="shared" si="35"/>
        <v>105887562.04</v>
      </c>
      <c r="P114" s="278">
        <f t="shared" si="35"/>
        <v>2611577977.04</v>
      </c>
      <c r="Q114" s="272">
        <f t="shared" si="24"/>
        <v>0.4437576103702452</v>
      </c>
      <c r="R114" s="191">
        <f t="shared" si="25"/>
        <v>0.4415178321284869</v>
      </c>
    </row>
    <row r="115" spans="1:18" s="184" customFormat="1" ht="15">
      <c r="A115" s="195">
        <v>3</v>
      </c>
      <c r="B115" s="196"/>
      <c r="C115" s="196"/>
      <c r="D115" s="198"/>
      <c r="E115" s="198"/>
      <c r="F115" s="197">
        <v>21</v>
      </c>
      <c r="G115" s="186" t="s">
        <v>34</v>
      </c>
      <c r="H115" s="182">
        <f>+H117+H124</f>
        <v>54602432000</v>
      </c>
      <c r="I115" s="182">
        <f aca="true" t="shared" si="36" ref="I115:P115">+I117+I124</f>
        <v>0</v>
      </c>
      <c r="J115" s="182">
        <f t="shared" si="36"/>
        <v>0</v>
      </c>
      <c r="K115" s="182">
        <f t="shared" si="36"/>
        <v>0</v>
      </c>
      <c r="L115" s="182">
        <f t="shared" si="36"/>
        <v>0</v>
      </c>
      <c r="M115" s="182">
        <f t="shared" si="36"/>
        <v>0</v>
      </c>
      <c r="N115" s="182">
        <f t="shared" si="36"/>
        <v>0</v>
      </c>
      <c r="O115" s="182">
        <f t="shared" si="36"/>
        <v>0</v>
      </c>
      <c r="P115" s="278">
        <f t="shared" si="36"/>
        <v>0</v>
      </c>
      <c r="Q115" s="272">
        <f>_xlfn.IFERROR((L115/H115),0)</f>
        <v>0</v>
      </c>
      <c r="R115" s="191">
        <f>_xlfn.IFERROR((N115/H115),0)</f>
        <v>0</v>
      </c>
    </row>
    <row r="116" spans="1:18" s="184" customFormat="1" ht="30">
      <c r="A116" s="195">
        <v>3</v>
      </c>
      <c r="B116" s="196">
        <v>2</v>
      </c>
      <c r="C116" s="196"/>
      <c r="D116" s="198"/>
      <c r="E116" s="198"/>
      <c r="F116" s="239">
        <v>20</v>
      </c>
      <c r="G116" s="186" t="s">
        <v>35</v>
      </c>
      <c r="H116" s="182">
        <f>+H118</f>
        <v>2202000000</v>
      </c>
      <c r="I116" s="182">
        <f aca="true" t="shared" si="37" ref="I116:P116">+I118</f>
        <v>0</v>
      </c>
      <c r="J116" s="182">
        <f t="shared" si="37"/>
        <v>8808000</v>
      </c>
      <c r="K116" s="182">
        <f t="shared" si="37"/>
        <v>0</v>
      </c>
      <c r="L116" s="182">
        <f t="shared" si="37"/>
        <v>8808000</v>
      </c>
      <c r="M116" s="182">
        <f t="shared" si="37"/>
        <v>0</v>
      </c>
      <c r="N116" s="182">
        <f t="shared" si="37"/>
        <v>0</v>
      </c>
      <c r="O116" s="182">
        <f t="shared" si="37"/>
        <v>0</v>
      </c>
      <c r="P116" s="278">
        <f t="shared" si="37"/>
        <v>0</v>
      </c>
      <c r="Q116" s="272">
        <f t="shared" si="24"/>
        <v>0.004</v>
      </c>
      <c r="R116" s="191">
        <f t="shared" si="25"/>
        <v>0</v>
      </c>
    </row>
    <row r="117" spans="1:18" s="184" customFormat="1" ht="30">
      <c r="A117" s="195">
        <v>3</v>
      </c>
      <c r="B117" s="196">
        <v>2</v>
      </c>
      <c r="C117" s="196"/>
      <c r="D117" s="198"/>
      <c r="E117" s="198"/>
      <c r="F117" s="239">
        <v>21</v>
      </c>
      <c r="G117" s="186" t="s">
        <v>35</v>
      </c>
      <c r="H117" s="182">
        <f>+H119</f>
        <v>53229321440</v>
      </c>
      <c r="I117" s="182">
        <f aca="true" t="shared" si="38" ref="I117:P117">+I119</f>
        <v>0</v>
      </c>
      <c r="J117" s="182">
        <f t="shared" si="38"/>
        <v>0</v>
      </c>
      <c r="K117" s="182">
        <f t="shared" si="38"/>
        <v>0</v>
      </c>
      <c r="L117" s="182">
        <f t="shared" si="38"/>
        <v>0</v>
      </c>
      <c r="M117" s="182">
        <f t="shared" si="38"/>
        <v>0</v>
      </c>
      <c r="N117" s="182">
        <f t="shared" si="38"/>
        <v>0</v>
      </c>
      <c r="O117" s="182">
        <f t="shared" si="38"/>
        <v>0</v>
      </c>
      <c r="P117" s="278">
        <f t="shared" si="38"/>
        <v>0</v>
      </c>
      <c r="Q117" s="272">
        <f t="shared" si="24"/>
        <v>0</v>
      </c>
      <c r="R117" s="191">
        <f t="shared" si="25"/>
        <v>0</v>
      </c>
    </row>
    <row r="118" spans="1:18" s="184" customFormat="1" ht="15">
      <c r="A118" s="195">
        <v>3</v>
      </c>
      <c r="B118" s="196">
        <v>2</v>
      </c>
      <c r="C118" s="196">
        <v>1</v>
      </c>
      <c r="D118" s="240"/>
      <c r="E118" s="240"/>
      <c r="F118" s="239">
        <v>20</v>
      </c>
      <c r="G118" s="204" t="s">
        <v>36</v>
      </c>
      <c r="H118" s="205">
        <f>+H120</f>
        <v>2202000000</v>
      </c>
      <c r="I118" s="205">
        <f aca="true" t="shared" si="39" ref="I118:P118">+I120</f>
        <v>0</v>
      </c>
      <c r="J118" s="205">
        <f t="shared" si="39"/>
        <v>8808000</v>
      </c>
      <c r="K118" s="205">
        <f t="shared" si="39"/>
        <v>0</v>
      </c>
      <c r="L118" s="205">
        <f t="shared" si="39"/>
        <v>8808000</v>
      </c>
      <c r="M118" s="205">
        <f t="shared" si="39"/>
        <v>0</v>
      </c>
      <c r="N118" s="205">
        <f t="shared" si="39"/>
        <v>0</v>
      </c>
      <c r="O118" s="205">
        <f t="shared" si="39"/>
        <v>0</v>
      </c>
      <c r="P118" s="282">
        <f t="shared" si="39"/>
        <v>0</v>
      </c>
      <c r="Q118" s="267">
        <f t="shared" si="24"/>
        <v>0.004</v>
      </c>
      <c r="R118" s="191">
        <f t="shared" si="25"/>
        <v>0</v>
      </c>
    </row>
    <row r="119" spans="1:18" s="184" customFormat="1" ht="15">
      <c r="A119" s="195">
        <v>3</v>
      </c>
      <c r="B119" s="196">
        <v>2</v>
      </c>
      <c r="C119" s="196">
        <v>1</v>
      </c>
      <c r="D119" s="240"/>
      <c r="E119" s="240"/>
      <c r="F119" s="239">
        <v>21</v>
      </c>
      <c r="G119" s="204" t="s">
        <v>36</v>
      </c>
      <c r="H119" s="205">
        <f>+H121</f>
        <v>53229321440</v>
      </c>
      <c r="I119" s="205">
        <f aca="true" t="shared" si="40" ref="I119:P119">+I121</f>
        <v>0</v>
      </c>
      <c r="J119" s="205">
        <f t="shared" si="40"/>
        <v>0</v>
      </c>
      <c r="K119" s="205">
        <f t="shared" si="40"/>
        <v>0</v>
      </c>
      <c r="L119" s="205">
        <f t="shared" si="40"/>
        <v>0</v>
      </c>
      <c r="M119" s="205">
        <f t="shared" si="40"/>
        <v>0</v>
      </c>
      <c r="N119" s="205">
        <f t="shared" si="40"/>
        <v>0</v>
      </c>
      <c r="O119" s="205">
        <f t="shared" si="40"/>
        <v>0</v>
      </c>
      <c r="P119" s="282">
        <f t="shared" si="40"/>
        <v>0</v>
      </c>
      <c r="Q119" s="267">
        <f t="shared" si="24"/>
        <v>0</v>
      </c>
      <c r="R119" s="191">
        <f t="shared" si="25"/>
        <v>0</v>
      </c>
    </row>
    <row r="120" spans="1:18" s="190" customFormat="1" ht="14.25">
      <c r="A120" s="241">
        <v>3</v>
      </c>
      <c r="B120" s="237">
        <v>2</v>
      </c>
      <c r="C120" s="237">
        <v>1</v>
      </c>
      <c r="D120" s="237">
        <v>1</v>
      </c>
      <c r="E120" s="242" t="s">
        <v>155</v>
      </c>
      <c r="F120" s="237">
        <v>20</v>
      </c>
      <c r="G120" s="206" t="s">
        <v>156</v>
      </c>
      <c r="H120" s="188">
        <v>2202000000</v>
      </c>
      <c r="I120" s="188">
        <v>0</v>
      </c>
      <c r="J120" s="188">
        <v>8808000</v>
      </c>
      <c r="K120" s="188">
        <v>0</v>
      </c>
      <c r="L120" s="188">
        <v>8808000</v>
      </c>
      <c r="M120" s="188">
        <v>0</v>
      </c>
      <c r="N120" s="188">
        <v>0</v>
      </c>
      <c r="O120" s="188">
        <v>0</v>
      </c>
      <c r="P120" s="279">
        <v>0</v>
      </c>
      <c r="Q120" s="268">
        <f t="shared" si="24"/>
        <v>0.004</v>
      </c>
      <c r="R120" s="189">
        <f t="shared" si="25"/>
        <v>0</v>
      </c>
    </row>
    <row r="121" spans="1:18" s="190" customFormat="1" ht="14.25">
      <c r="A121" s="241">
        <v>3</v>
      </c>
      <c r="B121" s="237">
        <v>2</v>
      </c>
      <c r="C121" s="237">
        <v>1</v>
      </c>
      <c r="D121" s="242">
        <v>17</v>
      </c>
      <c r="E121" s="242" t="s">
        <v>155</v>
      </c>
      <c r="F121" s="243">
        <v>21</v>
      </c>
      <c r="G121" s="206" t="s">
        <v>164</v>
      </c>
      <c r="H121" s="188">
        <v>53229321440</v>
      </c>
      <c r="I121" s="188">
        <v>0</v>
      </c>
      <c r="J121" s="188">
        <v>0</v>
      </c>
      <c r="K121" s="188">
        <v>0</v>
      </c>
      <c r="L121" s="188">
        <v>0</v>
      </c>
      <c r="M121" s="188">
        <v>0</v>
      </c>
      <c r="N121" s="188">
        <v>0</v>
      </c>
      <c r="O121" s="188">
        <v>0</v>
      </c>
      <c r="P121" s="279">
        <v>0</v>
      </c>
      <c r="Q121" s="268">
        <f t="shared" si="24"/>
        <v>0</v>
      </c>
      <c r="R121" s="189">
        <f t="shared" si="25"/>
        <v>0</v>
      </c>
    </row>
    <row r="122" spans="1:18" s="184" customFormat="1" ht="15">
      <c r="A122" s="244">
        <v>3</v>
      </c>
      <c r="B122" s="197">
        <v>6</v>
      </c>
      <c r="C122" s="196"/>
      <c r="D122" s="198"/>
      <c r="E122" s="198"/>
      <c r="F122" s="239">
        <v>20</v>
      </c>
      <c r="G122" s="186" t="s">
        <v>63</v>
      </c>
      <c r="H122" s="182">
        <f>+H123</f>
        <v>3713000000</v>
      </c>
      <c r="I122" s="182">
        <f aca="true" t="shared" si="41" ref="I122:P122">+I123</f>
        <v>0</v>
      </c>
      <c r="J122" s="182">
        <f t="shared" si="41"/>
        <v>2648934765.34</v>
      </c>
      <c r="K122" s="182">
        <f t="shared" si="41"/>
        <v>105458114.34</v>
      </c>
      <c r="L122" s="182">
        <f t="shared" si="41"/>
        <v>2616018265.34</v>
      </c>
      <c r="M122" s="182">
        <f t="shared" si="41"/>
        <v>105887562.04</v>
      </c>
      <c r="N122" s="182">
        <f t="shared" si="41"/>
        <v>2611577977.04</v>
      </c>
      <c r="O122" s="182">
        <f t="shared" si="41"/>
        <v>105887562.04</v>
      </c>
      <c r="P122" s="278">
        <f t="shared" si="41"/>
        <v>2611577977.04</v>
      </c>
      <c r="Q122" s="272">
        <f t="shared" si="24"/>
        <v>0.7045564948397522</v>
      </c>
      <c r="R122" s="191">
        <f t="shared" si="25"/>
        <v>0.7033606186479935</v>
      </c>
    </row>
    <row r="123" spans="1:18" s="184" customFormat="1" ht="15">
      <c r="A123" s="244">
        <v>3</v>
      </c>
      <c r="B123" s="197">
        <v>6</v>
      </c>
      <c r="C123" s="196">
        <v>1</v>
      </c>
      <c r="D123" s="198"/>
      <c r="E123" s="198"/>
      <c r="F123" s="239">
        <v>20</v>
      </c>
      <c r="G123" s="186" t="s">
        <v>427</v>
      </c>
      <c r="H123" s="182">
        <f aca="true" t="shared" si="42" ref="H123:P123">+H125</f>
        <v>3713000000</v>
      </c>
      <c r="I123" s="182">
        <f t="shared" si="42"/>
        <v>0</v>
      </c>
      <c r="J123" s="182">
        <f t="shared" si="42"/>
        <v>2648934765.34</v>
      </c>
      <c r="K123" s="182">
        <f t="shared" si="42"/>
        <v>105458114.34</v>
      </c>
      <c r="L123" s="182">
        <f t="shared" si="42"/>
        <v>2616018265.34</v>
      </c>
      <c r="M123" s="182">
        <f t="shared" si="42"/>
        <v>105887562.04</v>
      </c>
      <c r="N123" s="182">
        <f t="shared" si="42"/>
        <v>2611577977.04</v>
      </c>
      <c r="O123" s="182">
        <f t="shared" si="42"/>
        <v>105887562.04</v>
      </c>
      <c r="P123" s="278">
        <f t="shared" si="42"/>
        <v>2611577977.04</v>
      </c>
      <c r="Q123" s="272">
        <f t="shared" si="24"/>
        <v>0.7045564948397522</v>
      </c>
      <c r="R123" s="191">
        <f t="shared" si="25"/>
        <v>0.7033606186479935</v>
      </c>
    </row>
    <row r="124" spans="1:18" s="184" customFormat="1" ht="15">
      <c r="A124" s="244">
        <v>3</v>
      </c>
      <c r="B124" s="197">
        <v>6</v>
      </c>
      <c r="C124" s="196">
        <v>1</v>
      </c>
      <c r="D124" s="198"/>
      <c r="E124" s="198"/>
      <c r="F124" s="239">
        <v>21</v>
      </c>
      <c r="G124" s="186" t="s">
        <v>427</v>
      </c>
      <c r="H124" s="182">
        <f>+H126</f>
        <v>1373110560</v>
      </c>
      <c r="I124" s="182">
        <f aca="true" t="shared" si="43" ref="I124:P124">+I126</f>
        <v>0</v>
      </c>
      <c r="J124" s="182">
        <f t="shared" si="43"/>
        <v>0</v>
      </c>
      <c r="K124" s="182">
        <f t="shared" si="43"/>
        <v>0</v>
      </c>
      <c r="L124" s="182">
        <f t="shared" si="43"/>
        <v>0</v>
      </c>
      <c r="M124" s="182">
        <f t="shared" si="43"/>
        <v>0</v>
      </c>
      <c r="N124" s="182">
        <f t="shared" si="43"/>
        <v>0</v>
      </c>
      <c r="O124" s="182">
        <f t="shared" si="43"/>
        <v>0</v>
      </c>
      <c r="P124" s="278">
        <f t="shared" si="43"/>
        <v>0</v>
      </c>
      <c r="Q124" s="268">
        <f>_xlfn.IFERROR((L124/H124),0)</f>
        <v>0</v>
      </c>
      <c r="R124" s="189">
        <f>_xlfn.IFERROR((N124/H124),0)</f>
        <v>0</v>
      </c>
    </row>
    <row r="125" spans="1:18" s="184" customFormat="1" ht="14.25">
      <c r="A125" s="235">
        <v>3</v>
      </c>
      <c r="B125" s="236">
        <v>6</v>
      </c>
      <c r="C125" s="236">
        <v>1</v>
      </c>
      <c r="D125" s="237">
        <v>1</v>
      </c>
      <c r="E125" s="198"/>
      <c r="F125" s="239">
        <v>20</v>
      </c>
      <c r="G125" s="187" t="s">
        <v>427</v>
      </c>
      <c r="H125" s="188">
        <v>3713000000</v>
      </c>
      <c r="I125" s="188">
        <v>0</v>
      </c>
      <c r="J125" s="188">
        <v>2648934765.34</v>
      </c>
      <c r="K125" s="188">
        <v>105458114.34</v>
      </c>
      <c r="L125" s="188">
        <v>2616018265.34</v>
      </c>
      <c r="M125" s="188">
        <v>105887562.04</v>
      </c>
      <c r="N125" s="188">
        <v>2611577977.04</v>
      </c>
      <c r="O125" s="188">
        <v>105887562.04</v>
      </c>
      <c r="P125" s="279">
        <v>2611577977.04</v>
      </c>
      <c r="Q125" s="268">
        <f t="shared" si="24"/>
        <v>0.7045564948397522</v>
      </c>
      <c r="R125" s="189">
        <f t="shared" si="25"/>
        <v>0.7033606186479935</v>
      </c>
    </row>
    <row r="126" spans="1:18" s="184" customFormat="1" ht="14.25">
      <c r="A126" s="235">
        <v>3</v>
      </c>
      <c r="B126" s="236">
        <v>6</v>
      </c>
      <c r="C126" s="236">
        <v>1</v>
      </c>
      <c r="D126" s="237">
        <v>1</v>
      </c>
      <c r="E126" s="198"/>
      <c r="F126" s="239">
        <v>21</v>
      </c>
      <c r="G126" s="187" t="s">
        <v>427</v>
      </c>
      <c r="H126" s="188">
        <v>1373110560</v>
      </c>
      <c r="I126" s="188">
        <v>0</v>
      </c>
      <c r="J126" s="188">
        <v>0</v>
      </c>
      <c r="K126" s="188">
        <v>0</v>
      </c>
      <c r="L126" s="188">
        <v>0</v>
      </c>
      <c r="M126" s="188">
        <v>0</v>
      </c>
      <c r="N126" s="188">
        <v>0</v>
      </c>
      <c r="O126" s="188">
        <v>0</v>
      </c>
      <c r="P126" s="279">
        <v>0</v>
      </c>
      <c r="Q126" s="268"/>
      <c r="R126" s="189"/>
    </row>
    <row r="127" spans="1:18" s="184" customFormat="1" ht="30">
      <c r="A127" s="195">
        <v>5</v>
      </c>
      <c r="B127" s="196"/>
      <c r="C127" s="196"/>
      <c r="D127" s="240"/>
      <c r="E127" s="240"/>
      <c r="F127" s="239"/>
      <c r="G127" s="204" t="s">
        <v>43</v>
      </c>
      <c r="H127" s="182">
        <f aca="true" t="shared" si="44" ref="H127:P129">+H128</f>
        <v>37544000000</v>
      </c>
      <c r="I127" s="182">
        <f t="shared" si="44"/>
        <v>89724271.8</v>
      </c>
      <c r="J127" s="182">
        <f t="shared" si="44"/>
        <v>28648410525.84</v>
      </c>
      <c r="K127" s="182">
        <f t="shared" si="44"/>
        <v>690653997.8</v>
      </c>
      <c r="L127" s="182">
        <f t="shared" si="44"/>
        <v>23176585556.93</v>
      </c>
      <c r="M127" s="182">
        <f t="shared" si="44"/>
        <v>2234100692</v>
      </c>
      <c r="N127" s="182">
        <f t="shared" si="44"/>
        <v>12949880634</v>
      </c>
      <c r="O127" s="182">
        <f t="shared" si="44"/>
        <v>2382577397</v>
      </c>
      <c r="P127" s="278">
        <f t="shared" si="44"/>
        <v>12932588790</v>
      </c>
      <c r="Q127" s="272">
        <f t="shared" si="24"/>
        <v>0.6173179617763158</v>
      </c>
      <c r="R127" s="191">
        <f t="shared" si="25"/>
        <v>0.344925437726401</v>
      </c>
    </row>
    <row r="128" spans="1:18" s="184" customFormat="1" ht="15">
      <c r="A128" s="244">
        <v>5</v>
      </c>
      <c r="B128" s="197">
        <v>1</v>
      </c>
      <c r="C128" s="196"/>
      <c r="D128" s="240"/>
      <c r="E128" s="240"/>
      <c r="F128" s="245"/>
      <c r="G128" s="207" t="s">
        <v>49</v>
      </c>
      <c r="H128" s="182">
        <f t="shared" si="44"/>
        <v>37544000000</v>
      </c>
      <c r="I128" s="182">
        <f t="shared" si="44"/>
        <v>89724271.8</v>
      </c>
      <c r="J128" s="182">
        <f t="shared" si="44"/>
        <v>28648410525.84</v>
      </c>
      <c r="K128" s="182">
        <f t="shared" si="44"/>
        <v>690653997.8</v>
      </c>
      <c r="L128" s="182">
        <f t="shared" si="44"/>
        <v>23176585556.93</v>
      </c>
      <c r="M128" s="182">
        <f t="shared" si="44"/>
        <v>2234100692</v>
      </c>
      <c r="N128" s="182">
        <f t="shared" si="44"/>
        <v>12949880634</v>
      </c>
      <c r="O128" s="182">
        <f t="shared" si="44"/>
        <v>2382577397</v>
      </c>
      <c r="P128" s="278">
        <f t="shared" si="44"/>
        <v>12932588790</v>
      </c>
      <c r="Q128" s="272">
        <f t="shared" si="24"/>
        <v>0.6173179617763158</v>
      </c>
      <c r="R128" s="191">
        <f t="shared" si="25"/>
        <v>0.344925437726401</v>
      </c>
    </row>
    <row r="129" spans="1:18" s="190" customFormat="1" ht="15">
      <c r="A129" s="235">
        <v>5</v>
      </c>
      <c r="B129" s="236">
        <v>1</v>
      </c>
      <c r="C129" s="236">
        <v>2</v>
      </c>
      <c r="D129" s="242"/>
      <c r="E129" s="242"/>
      <c r="F129" s="246">
        <v>20</v>
      </c>
      <c r="G129" s="207" t="s">
        <v>240</v>
      </c>
      <c r="H129" s="182">
        <f t="shared" si="44"/>
        <v>37544000000</v>
      </c>
      <c r="I129" s="182">
        <f t="shared" si="44"/>
        <v>89724271.8</v>
      </c>
      <c r="J129" s="182">
        <f t="shared" si="44"/>
        <v>28648410525.84</v>
      </c>
      <c r="K129" s="182">
        <f t="shared" si="44"/>
        <v>690653997.8</v>
      </c>
      <c r="L129" s="182">
        <f t="shared" si="44"/>
        <v>23176585556.93</v>
      </c>
      <c r="M129" s="182">
        <f t="shared" si="44"/>
        <v>2234100692</v>
      </c>
      <c r="N129" s="182">
        <f t="shared" si="44"/>
        <v>12949880634</v>
      </c>
      <c r="O129" s="182">
        <f t="shared" si="44"/>
        <v>2382577397</v>
      </c>
      <c r="P129" s="278">
        <f t="shared" si="44"/>
        <v>12932588790</v>
      </c>
      <c r="Q129" s="272">
        <f t="shared" si="24"/>
        <v>0.6173179617763158</v>
      </c>
      <c r="R129" s="191">
        <f t="shared" si="25"/>
        <v>0.344925437726401</v>
      </c>
    </row>
    <row r="130" spans="1:18" s="190" customFormat="1" ht="15">
      <c r="A130" s="235">
        <v>5</v>
      </c>
      <c r="B130" s="236">
        <v>1</v>
      </c>
      <c r="C130" s="236">
        <v>2</v>
      </c>
      <c r="D130" s="242">
        <v>1</v>
      </c>
      <c r="E130" s="242"/>
      <c r="F130" s="246">
        <v>20</v>
      </c>
      <c r="G130" s="207" t="s">
        <v>240</v>
      </c>
      <c r="H130" s="182">
        <f>SUM(H131:H137)</f>
        <v>37544000000</v>
      </c>
      <c r="I130" s="182">
        <f aca="true" t="shared" si="45" ref="I130:P130">SUM(I131:I137)</f>
        <v>89724271.8</v>
      </c>
      <c r="J130" s="182">
        <f t="shared" si="45"/>
        <v>28648410525.84</v>
      </c>
      <c r="K130" s="182">
        <f t="shared" si="45"/>
        <v>690653997.8</v>
      </c>
      <c r="L130" s="182">
        <f t="shared" si="45"/>
        <v>23176585556.93</v>
      </c>
      <c r="M130" s="182">
        <f t="shared" si="45"/>
        <v>2234100692</v>
      </c>
      <c r="N130" s="182">
        <f t="shared" si="45"/>
        <v>12949880634</v>
      </c>
      <c r="O130" s="182">
        <f t="shared" si="45"/>
        <v>2382577397</v>
      </c>
      <c r="P130" s="278">
        <f t="shared" si="45"/>
        <v>12932588790</v>
      </c>
      <c r="Q130" s="272">
        <f t="shared" si="24"/>
        <v>0.6173179617763158</v>
      </c>
      <c r="R130" s="191">
        <f t="shared" si="25"/>
        <v>0.344925437726401</v>
      </c>
    </row>
    <row r="131" spans="1:18" s="190" customFormat="1" ht="14.25">
      <c r="A131" s="235">
        <v>5</v>
      </c>
      <c r="B131" s="236">
        <v>1</v>
      </c>
      <c r="C131" s="236">
        <v>2</v>
      </c>
      <c r="D131" s="242">
        <v>1</v>
      </c>
      <c r="E131" s="242">
        <v>4</v>
      </c>
      <c r="F131" s="246">
        <v>20</v>
      </c>
      <c r="G131" s="208" t="s">
        <v>352</v>
      </c>
      <c r="H131" s="188">
        <v>2670253000</v>
      </c>
      <c r="I131" s="188">
        <v>0</v>
      </c>
      <c r="J131" s="188">
        <v>266786366</v>
      </c>
      <c r="K131" s="188">
        <v>139967126</v>
      </c>
      <c r="L131" s="188">
        <v>266786366</v>
      </c>
      <c r="M131" s="188">
        <v>0</v>
      </c>
      <c r="N131" s="188">
        <v>132906</v>
      </c>
      <c r="O131" s="188">
        <v>0</v>
      </c>
      <c r="P131" s="279">
        <v>132906</v>
      </c>
      <c r="Q131" s="268">
        <f t="shared" si="24"/>
        <v>0.09991052008929491</v>
      </c>
      <c r="R131" s="189">
        <f t="shared" si="25"/>
        <v>4.977281178974427E-05</v>
      </c>
    </row>
    <row r="132" spans="1:18" s="190" customFormat="1" ht="14.25">
      <c r="A132" s="235">
        <v>5</v>
      </c>
      <c r="B132" s="236">
        <v>1</v>
      </c>
      <c r="C132" s="236">
        <v>2</v>
      </c>
      <c r="D132" s="242">
        <v>1</v>
      </c>
      <c r="E132" s="242">
        <v>6</v>
      </c>
      <c r="F132" s="246">
        <v>20</v>
      </c>
      <c r="G132" s="208" t="s">
        <v>39</v>
      </c>
      <c r="H132" s="188">
        <v>16977144000</v>
      </c>
      <c r="I132" s="188">
        <v>52782926.8</v>
      </c>
      <c r="J132" s="188">
        <v>15464742237.54</v>
      </c>
      <c r="K132" s="188">
        <v>532292126.8</v>
      </c>
      <c r="L132" s="188">
        <v>11436349351.63</v>
      </c>
      <c r="M132" s="188">
        <v>920149656</v>
      </c>
      <c r="N132" s="188">
        <v>7082418515</v>
      </c>
      <c r="O132" s="188">
        <v>969370457</v>
      </c>
      <c r="P132" s="279">
        <v>7071359315</v>
      </c>
      <c r="Q132" s="268">
        <f t="shared" si="24"/>
        <v>0.6736321110093664</v>
      </c>
      <c r="R132" s="189">
        <f t="shared" si="25"/>
        <v>0.4171737316358982</v>
      </c>
    </row>
    <row r="133" spans="1:18" s="190" customFormat="1" ht="14.25">
      <c r="A133" s="235">
        <v>5</v>
      </c>
      <c r="B133" s="236">
        <v>1</v>
      </c>
      <c r="C133" s="236">
        <v>2</v>
      </c>
      <c r="D133" s="242">
        <v>1</v>
      </c>
      <c r="E133" s="242">
        <v>7</v>
      </c>
      <c r="F133" s="246">
        <v>20</v>
      </c>
      <c r="G133" s="208" t="s">
        <v>353</v>
      </c>
      <c r="H133" s="188">
        <v>16282932000</v>
      </c>
      <c r="I133" s="188">
        <v>-2730655</v>
      </c>
      <c r="J133" s="188">
        <v>12618027922.3</v>
      </c>
      <c r="K133" s="188">
        <v>0</v>
      </c>
      <c r="L133" s="188">
        <v>11315843704.3</v>
      </c>
      <c r="M133" s="188">
        <v>1294748067</v>
      </c>
      <c r="N133" s="188">
        <v>5801743593</v>
      </c>
      <c r="O133" s="188">
        <v>1397960789</v>
      </c>
      <c r="P133" s="279">
        <v>5799797893</v>
      </c>
      <c r="Q133" s="268">
        <f t="shared" si="24"/>
        <v>0.69495123509083</v>
      </c>
      <c r="R133" s="189">
        <f t="shared" si="25"/>
        <v>0.3563082860629769</v>
      </c>
    </row>
    <row r="134" spans="1:18" s="190" customFormat="1" ht="14.25">
      <c r="A134" s="235">
        <v>5</v>
      </c>
      <c r="B134" s="236">
        <v>1</v>
      </c>
      <c r="C134" s="236">
        <v>2</v>
      </c>
      <c r="D134" s="242">
        <v>1</v>
      </c>
      <c r="E134" s="242">
        <v>12</v>
      </c>
      <c r="F134" s="246"/>
      <c r="G134" s="208" t="s">
        <v>442</v>
      </c>
      <c r="H134" s="188">
        <v>40000000</v>
      </c>
      <c r="I134" s="188">
        <v>39672000</v>
      </c>
      <c r="J134" s="188">
        <v>39672000</v>
      </c>
      <c r="K134" s="188">
        <v>0</v>
      </c>
      <c r="L134" s="188">
        <v>0</v>
      </c>
      <c r="M134" s="188">
        <v>0</v>
      </c>
      <c r="N134" s="188">
        <v>0</v>
      </c>
      <c r="O134" s="188">
        <v>0</v>
      </c>
      <c r="P134" s="279">
        <v>0</v>
      </c>
      <c r="Q134" s="268"/>
      <c r="R134" s="189"/>
    </row>
    <row r="135" spans="1:18" s="190" customFormat="1" ht="14.25">
      <c r="A135" s="235">
        <v>5</v>
      </c>
      <c r="B135" s="236">
        <v>1</v>
      </c>
      <c r="C135" s="236">
        <v>2</v>
      </c>
      <c r="D135" s="242">
        <v>1</v>
      </c>
      <c r="E135" s="242">
        <v>21</v>
      </c>
      <c r="F135" s="246">
        <v>20</v>
      </c>
      <c r="G135" s="208" t="s">
        <v>109</v>
      </c>
      <c r="H135" s="188">
        <v>974051000</v>
      </c>
      <c r="I135" s="188">
        <v>0</v>
      </c>
      <c r="J135" s="188">
        <v>7792000</v>
      </c>
      <c r="K135" s="188">
        <v>0</v>
      </c>
      <c r="L135" s="188">
        <v>7792000</v>
      </c>
      <c r="M135" s="188">
        <v>0</v>
      </c>
      <c r="N135" s="188">
        <v>0</v>
      </c>
      <c r="O135" s="188">
        <v>0</v>
      </c>
      <c r="P135" s="279">
        <v>0</v>
      </c>
      <c r="Q135" s="268">
        <f t="shared" si="24"/>
        <v>0.007999581130762146</v>
      </c>
      <c r="R135" s="189">
        <f t="shared" si="25"/>
        <v>0</v>
      </c>
    </row>
    <row r="136" spans="1:18" s="190" customFormat="1" ht="14.25">
      <c r="A136" s="235">
        <v>5</v>
      </c>
      <c r="B136" s="236">
        <v>1</v>
      </c>
      <c r="C136" s="236">
        <v>2</v>
      </c>
      <c r="D136" s="242">
        <v>1</v>
      </c>
      <c r="E136" s="242">
        <v>24</v>
      </c>
      <c r="F136" s="246">
        <v>20</v>
      </c>
      <c r="G136" s="208" t="s">
        <v>140</v>
      </c>
      <c r="H136" s="188">
        <v>258703000</v>
      </c>
      <c r="I136" s="188">
        <v>0</v>
      </c>
      <c r="J136" s="188">
        <v>251390000</v>
      </c>
      <c r="K136" s="188">
        <v>18394745</v>
      </c>
      <c r="L136" s="188">
        <v>149814135</v>
      </c>
      <c r="M136" s="188">
        <v>19202969</v>
      </c>
      <c r="N136" s="188">
        <v>65585620</v>
      </c>
      <c r="O136" s="188">
        <v>15246151</v>
      </c>
      <c r="P136" s="279">
        <v>61298676</v>
      </c>
      <c r="Q136" s="268">
        <f t="shared" si="24"/>
        <v>0.5790970147234473</v>
      </c>
      <c r="R136" s="189">
        <f t="shared" si="25"/>
        <v>0.2535170446419253</v>
      </c>
    </row>
    <row r="137" spans="1:18" s="190" customFormat="1" ht="14.25">
      <c r="A137" s="235">
        <v>5</v>
      </c>
      <c r="B137" s="236">
        <v>1</v>
      </c>
      <c r="C137" s="236">
        <v>2</v>
      </c>
      <c r="D137" s="242">
        <v>1</v>
      </c>
      <c r="E137" s="242">
        <v>25</v>
      </c>
      <c r="F137" s="246">
        <v>20</v>
      </c>
      <c r="G137" s="208" t="s">
        <v>429</v>
      </c>
      <c r="H137" s="188">
        <v>340917000</v>
      </c>
      <c r="I137" s="188">
        <v>0</v>
      </c>
      <c r="J137" s="188">
        <v>0</v>
      </c>
      <c r="K137" s="188">
        <v>0</v>
      </c>
      <c r="L137" s="188">
        <v>0</v>
      </c>
      <c r="M137" s="188">
        <v>0</v>
      </c>
      <c r="N137" s="188">
        <v>0</v>
      </c>
      <c r="O137" s="188">
        <v>0</v>
      </c>
      <c r="P137" s="279">
        <v>0</v>
      </c>
      <c r="Q137" s="268">
        <f t="shared" si="24"/>
        <v>0</v>
      </c>
      <c r="R137" s="189">
        <f t="shared" si="25"/>
        <v>0</v>
      </c>
    </row>
    <row r="138" spans="1:18" s="211" customFormat="1" ht="15">
      <c r="A138" s="356" t="s">
        <v>44</v>
      </c>
      <c r="B138" s="357"/>
      <c r="C138" s="357"/>
      <c r="D138" s="357"/>
      <c r="E138" s="357"/>
      <c r="F138" s="357"/>
      <c r="G138" s="358"/>
      <c r="H138" s="209">
        <f aca="true" t="shared" si="46" ref="H138:P138">+H139+H142+H145+H148+H152</f>
        <v>313820000000</v>
      </c>
      <c r="I138" s="209">
        <f t="shared" si="46"/>
        <v>19594442290</v>
      </c>
      <c r="J138" s="209">
        <f t="shared" si="46"/>
        <v>296481904074.702</v>
      </c>
      <c r="K138" s="209">
        <f t="shared" si="46"/>
        <v>3675863164</v>
      </c>
      <c r="L138" s="209">
        <f t="shared" si="46"/>
        <v>225515775358.97</v>
      </c>
      <c r="M138" s="209">
        <f t="shared" si="46"/>
        <v>17096424956.06</v>
      </c>
      <c r="N138" s="209">
        <f t="shared" si="46"/>
        <v>97533065790.5</v>
      </c>
      <c r="O138" s="209">
        <f t="shared" si="46"/>
        <v>17589528394.059998</v>
      </c>
      <c r="P138" s="283">
        <f t="shared" si="46"/>
        <v>97372304910.5</v>
      </c>
      <c r="Q138" s="273">
        <f t="shared" si="24"/>
        <v>0.7186150511725512</v>
      </c>
      <c r="R138" s="210">
        <f t="shared" si="25"/>
        <v>0.31079302080969984</v>
      </c>
    </row>
    <row r="139" spans="1:18" s="211" customFormat="1" ht="44.25" customHeight="1">
      <c r="A139" s="247">
        <v>111</v>
      </c>
      <c r="B139" s="248"/>
      <c r="C139" s="248"/>
      <c r="D139" s="248"/>
      <c r="E139" s="248"/>
      <c r="F139" s="248"/>
      <c r="G139" s="212" t="s">
        <v>245</v>
      </c>
      <c r="H139" s="209">
        <f>+H140</f>
        <v>15000000000</v>
      </c>
      <c r="I139" s="209">
        <f aca="true" t="shared" si="47" ref="I139:P139">+I140</f>
        <v>0</v>
      </c>
      <c r="J139" s="209">
        <f t="shared" si="47"/>
        <v>14158236926</v>
      </c>
      <c r="K139" s="209">
        <f t="shared" si="47"/>
        <v>0</v>
      </c>
      <c r="L139" s="209">
        <f t="shared" si="47"/>
        <v>658236926</v>
      </c>
      <c r="M139" s="209">
        <f t="shared" si="47"/>
        <v>0</v>
      </c>
      <c r="N139" s="209">
        <f t="shared" si="47"/>
        <v>2938092</v>
      </c>
      <c r="O139" s="209">
        <f t="shared" si="47"/>
        <v>0</v>
      </c>
      <c r="P139" s="283">
        <f t="shared" si="47"/>
        <v>2938092</v>
      </c>
      <c r="Q139" s="273">
        <f t="shared" si="24"/>
        <v>0.043882461733333336</v>
      </c>
      <c r="R139" s="210">
        <f t="shared" si="25"/>
        <v>0.0001958728</v>
      </c>
    </row>
    <row r="140" spans="1:18" s="211" customFormat="1" ht="39" customHeight="1">
      <c r="A140" s="247">
        <v>111</v>
      </c>
      <c r="B140" s="248">
        <v>506</v>
      </c>
      <c r="C140" s="248"/>
      <c r="D140" s="248"/>
      <c r="E140" s="248"/>
      <c r="F140" s="248"/>
      <c r="G140" s="213" t="s">
        <v>245</v>
      </c>
      <c r="H140" s="209">
        <f>+H141</f>
        <v>15000000000</v>
      </c>
      <c r="I140" s="209">
        <f aca="true" t="shared" si="48" ref="I140:P140">+I141</f>
        <v>0</v>
      </c>
      <c r="J140" s="209">
        <f t="shared" si="48"/>
        <v>14158236926</v>
      </c>
      <c r="K140" s="209">
        <f t="shared" si="48"/>
        <v>0</v>
      </c>
      <c r="L140" s="209">
        <f t="shared" si="48"/>
        <v>658236926</v>
      </c>
      <c r="M140" s="209">
        <f t="shared" si="48"/>
        <v>0</v>
      </c>
      <c r="N140" s="209">
        <f t="shared" si="48"/>
        <v>2938092</v>
      </c>
      <c r="O140" s="209">
        <f t="shared" si="48"/>
        <v>0</v>
      </c>
      <c r="P140" s="283">
        <f t="shared" si="48"/>
        <v>2938092</v>
      </c>
      <c r="Q140" s="273">
        <f t="shared" si="24"/>
        <v>0.043882461733333336</v>
      </c>
      <c r="R140" s="210">
        <f t="shared" si="25"/>
        <v>0.0001958728</v>
      </c>
    </row>
    <row r="141" spans="1:18" s="190" customFormat="1" ht="28.5" customHeight="1">
      <c r="A141" s="235">
        <v>111</v>
      </c>
      <c r="B141" s="236">
        <v>506</v>
      </c>
      <c r="C141" s="236">
        <v>1</v>
      </c>
      <c r="D141" s="242"/>
      <c r="E141" s="242"/>
      <c r="F141" s="243">
        <v>20</v>
      </c>
      <c r="G141" s="206" t="s">
        <v>158</v>
      </c>
      <c r="H141" s="188">
        <v>15000000000</v>
      </c>
      <c r="I141" s="188">
        <v>0</v>
      </c>
      <c r="J141" s="188">
        <v>14158236926</v>
      </c>
      <c r="K141" s="188">
        <v>0</v>
      </c>
      <c r="L141" s="188">
        <v>658236926</v>
      </c>
      <c r="M141" s="188">
        <v>0</v>
      </c>
      <c r="N141" s="188">
        <v>2938092</v>
      </c>
      <c r="O141" s="188">
        <v>0</v>
      </c>
      <c r="P141" s="279">
        <v>2938092</v>
      </c>
      <c r="Q141" s="268">
        <f t="shared" si="24"/>
        <v>0.043882461733333336</v>
      </c>
      <c r="R141" s="194">
        <f t="shared" si="25"/>
        <v>0.0001958728</v>
      </c>
    </row>
    <row r="142" spans="1:18" s="184" customFormat="1" ht="49.5" customHeight="1">
      <c r="A142" s="195">
        <v>213</v>
      </c>
      <c r="B142" s="196"/>
      <c r="C142" s="196"/>
      <c r="D142" s="240"/>
      <c r="E142" s="240"/>
      <c r="F142" s="239"/>
      <c r="G142" s="204" t="s">
        <v>159</v>
      </c>
      <c r="H142" s="205">
        <f>H143</f>
        <v>9500000000</v>
      </c>
      <c r="I142" s="205">
        <f aca="true" t="shared" si="49" ref="I142:P142">I143</f>
        <v>382597829</v>
      </c>
      <c r="J142" s="205">
        <f t="shared" si="49"/>
        <v>8920709751.87</v>
      </c>
      <c r="K142" s="205">
        <f t="shared" si="49"/>
        <v>3289811494</v>
      </c>
      <c r="L142" s="205">
        <f t="shared" si="49"/>
        <v>5913198296.64</v>
      </c>
      <c r="M142" s="205">
        <f t="shared" si="49"/>
        <v>261489016</v>
      </c>
      <c r="N142" s="205">
        <f t="shared" si="49"/>
        <v>960061440</v>
      </c>
      <c r="O142" s="205">
        <f t="shared" si="49"/>
        <v>682070279</v>
      </c>
      <c r="P142" s="282">
        <f t="shared" si="49"/>
        <v>960061440</v>
      </c>
      <c r="Q142" s="267">
        <f t="shared" si="24"/>
        <v>0.6224419259621053</v>
      </c>
      <c r="R142" s="183">
        <f t="shared" si="25"/>
        <v>0.10105909894736842</v>
      </c>
    </row>
    <row r="143" spans="1:18" s="184" customFormat="1" ht="30">
      <c r="A143" s="195">
        <v>213</v>
      </c>
      <c r="B143" s="197">
        <v>506</v>
      </c>
      <c r="C143" s="196"/>
      <c r="D143" s="240"/>
      <c r="E143" s="240"/>
      <c r="F143" s="239"/>
      <c r="G143" s="204" t="s">
        <v>53</v>
      </c>
      <c r="H143" s="205">
        <f>+H144</f>
        <v>9500000000</v>
      </c>
      <c r="I143" s="205">
        <f aca="true" t="shared" si="50" ref="I143:P143">+I144</f>
        <v>382597829</v>
      </c>
      <c r="J143" s="205">
        <f t="shared" si="50"/>
        <v>8920709751.87</v>
      </c>
      <c r="K143" s="205">
        <f t="shared" si="50"/>
        <v>3289811494</v>
      </c>
      <c r="L143" s="205">
        <f t="shared" si="50"/>
        <v>5913198296.64</v>
      </c>
      <c r="M143" s="205">
        <f t="shared" si="50"/>
        <v>261489016</v>
      </c>
      <c r="N143" s="205">
        <f t="shared" si="50"/>
        <v>960061440</v>
      </c>
      <c r="O143" s="205">
        <f t="shared" si="50"/>
        <v>682070279</v>
      </c>
      <c r="P143" s="282">
        <f t="shared" si="50"/>
        <v>960061440</v>
      </c>
      <c r="Q143" s="267">
        <f aca="true" t="shared" si="51" ref="Q143:Q154">_xlfn.IFERROR((L143/H143),0)</f>
        <v>0.6224419259621053</v>
      </c>
      <c r="R143" s="183">
        <f aca="true" t="shared" si="52" ref="R143:R154">_xlfn.IFERROR((N143/H143),0)</f>
        <v>0.10105909894736842</v>
      </c>
    </row>
    <row r="144" spans="1:18" s="190" customFormat="1" ht="33.75">
      <c r="A144" s="235">
        <v>213</v>
      </c>
      <c r="B144" s="237">
        <v>506</v>
      </c>
      <c r="C144" s="237">
        <v>1</v>
      </c>
      <c r="D144" s="242"/>
      <c r="E144" s="242"/>
      <c r="F144" s="243">
        <v>20</v>
      </c>
      <c r="G144" s="214" t="s">
        <v>247</v>
      </c>
      <c r="H144" s="188">
        <v>9500000000</v>
      </c>
      <c r="I144" s="188">
        <v>382597829</v>
      </c>
      <c r="J144" s="188">
        <v>8920709751.87</v>
      </c>
      <c r="K144" s="188">
        <v>3289811494</v>
      </c>
      <c r="L144" s="188">
        <v>5913198296.64</v>
      </c>
      <c r="M144" s="188">
        <v>261489016</v>
      </c>
      <c r="N144" s="188">
        <v>960061440</v>
      </c>
      <c r="O144" s="188">
        <v>682070279</v>
      </c>
      <c r="P144" s="279">
        <v>960061440</v>
      </c>
      <c r="Q144" s="268">
        <f t="shared" si="51"/>
        <v>0.6224419259621053</v>
      </c>
      <c r="R144" s="189">
        <f t="shared" si="52"/>
        <v>0.10105909894736842</v>
      </c>
    </row>
    <row r="145" spans="1:18" s="184" customFormat="1" ht="18" customHeight="1">
      <c r="A145" s="244">
        <v>310</v>
      </c>
      <c r="B145" s="196"/>
      <c r="C145" s="196"/>
      <c r="D145" s="240"/>
      <c r="E145" s="240"/>
      <c r="F145" s="239"/>
      <c r="G145" s="204" t="s">
        <v>52</v>
      </c>
      <c r="H145" s="205">
        <f aca="true" t="shared" si="53" ref="H145:P145">H146</f>
        <v>5000000000</v>
      </c>
      <c r="I145" s="205">
        <f t="shared" si="53"/>
        <v>137400000</v>
      </c>
      <c r="J145" s="205">
        <f t="shared" si="53"/>
        <v>4569265974.632</v>
      </c>
      <c r="K145" s="205">
        <f t="shared" si="53"/>
        <v>364070861</v>
      </c>
      <c r="L145" s="205">
        <f t="shared" si="53"/>
        <v>3882167740.63</v>
      </c>
      <c r="M145" s="205">
        <f t="shared" si="53"/>
        <v>317861649</v>
      </c>
      <c r="N145" s="205">
        <f t="shared" si="53"/>
        <v>2980814214.73</v>
      </c>
      <c r="O145" s="205">
        <f t="shared" si="53"/>
        <v>169171163</v>
      </c>
      <c r="P145" s="282">
        <f t="shared" si="53"/>
        <v>2824583728.73</v>
      </c>
      <c r="Q145" s="270">
        <f t="shared" si="51"/>
        <v>0.7764335481260001</v>
      </c>
      <c r="R145" s="193">
        <f t="shared" si="52"/>
        <v>0.596162842946</v>
      </c>
    </row>
    <row r="146" spans="1:18" s="184" customFormat="1" ht="30">
      <c r="A146" s="244">
        <v>310</v>
      </c>
      <c r="B146" s="197">
        <v>506</v>
      </c>
      <c r="C146" s="196"/>
      <c r="D146" s="240"/>
      <c r="E146" s="240"/>
      <c r="F146" s="239"/>
      <c r="G146" s="204" t="s">
        <v>53</v>
      </c>
      <c r="H146" s="205">
        <f>+H147</f>
        <v>5000000000</v>
      </c>
      <c r="I146" s="205">
        <f aca="true" t="shared" si="54" ref="I146:P146">+I147</f>
        <v>137400000</v>
      </c>
      <c r="J146" s="205">
        <f t="shared" si="54"/>
        <v>4569265974.632</v>
      </c>
      <c r="K146" s="205">
        <f t="shared" si="54"/>
        <v>364070861</v>
      </c>
      <c r="L146" s="205">
        <f t="shared" si="54"/>
        <v>3882167740.63</v>
      </c>
      <c r="M146" s="205">
        <f t="shared" si="54"/>
        <v>317861649</v>
      </c>
      <c r="N146" s="205">
        <f t="shared" si="54"/>
        <v>2980814214.73</v>
      </c>
      <c r="O146" s="205">
        <f t="shared" si="54"/>
        <v>169171163</v>
      </c>
      <c r="P146" s="282">
        <f t="shared" si="54"/>
        <v>2824583728.73</v>
      </c>
      <c r="Q146" s="270">
        <f t="shared" si="51"/>
        <v>0.7764335481260001</v>
      </c>
      <c r="R146" s="193">
        <f t="shared" si="52"/>
        <v>0.596162842946</v>
      </c>
    </row>
    <row r="147" spans="1:18" s="190" customFormat="1" ht="27.75" customHeight="1">
      <c r="A147" s="241">
        <v>310</v>
      </c>
      <c r="B147" s="237">
        <v>506</v>
      </c>
      <c r="C147" s="237">
        <v>1</v>
      </c>
      <c r="D147" s="242"/>
      <c r="E147" s="242"/>
      <c r="F147" s="243">
        <v>20</v>
      </c>
      <c r="G147" s="206" t="s">
        <v>54</v>
      </c>
      <c r="H147" s="188">
        <v>5000000000</v>
      </c>
      <c r="I147" s="188">
        <v>137400000</v>
      </c>
      <c r="J147" s="188">
        <v>4569265974.632</v>
      </c>
      <c r="K147" s="188">
        <v>364070861</v>
      </c>
      <c r="L147" s="188">
        <v>3882167740.63</v>
      </c>
      <c r="M147" s="188">
        <v>317861649</v>
      </c>
      <c r="N147" s="188">
        <v>2980814214.73</v>
      </c>
      <c r="O147" s="188">
        <v>169171163</v>
      </c>
      <c r="P147" s="279">
        <v>2824583728.73</v>
      </c>
      <c r="Q147" s="268">
        <f t="shared" si="51"/>
        <v>0.7764335481260001</v>
      </c>
      <c r="R147" s="189">
        <f t="shared" si="52"/>
        <v>0.596162842946</v>
      </c>
    </row>
    <row r="148" spans="1:18" s="184" customFormat="1" ht="14.25" customHeight="1">
      <c r="A148" s="244">
        <v>410</v>
      </c>
      <c r="B148" s="196"/>
      <c r="C148" s="198"/>
      <c r="D148" s="198"/>
      <c r="E148" s="198"/>
      <c r="F148" s="198"/>
      <c r="G148" s="181" t="s">
        <v>56</v>
      </c>
      <c r="H148" s="205">
        <f>+H149</f>
        <v>272320000000</v>
      </c>
      <c r="I148" s="205">
        <f aca="true" t="shared" si="55" ref="I148:P148">+I149</f>
        <v>19074444461</v>
      </c>
      <c r="J148" s="205">
        <f t="shared" si="55"/>
        <v>268833691422.2</v>
      </c>
      <c r="K148" s="205">
        <f t="shared" si="55"/>
        <v>21980809</v>
      </c>
      <c r="L148" s="205">
        <f t="shared" si="55"/>
        <v>215062172395.7</v>
      </c>
      <c r="M148" s="205">
        <f t="shared" si="55"/>
        <v>16517074291.06</v>
      </c>
      <c r="N148" s="205">
        <f t="shared" si="55"/>
        <v>93589252043.77</v>
      </c>
      <c r="O148" s="205">
        <f t="shared" si="55"/>
        <v>16738286952.06</v>
      </c>
      <c r="P148" s="282">
        <f t="shared" si="55"/>
        <v>93584721649.77</v>
      </c>
      <c r="Q148" s="267">
        <f t="shared" si="51"/>
        <v>0.789740644813822</v>
      </c>
      <c r="R148" s="183">
        <f t="shared" si="52"/>
        <v>0.3436738103839968</v>
      </c>
    </row>
    <row r="149" spans="1:18" s="184" customFormat="1" ht="30">
      <c r="A149" s="244">
        <v>410</v>
      </c>
      <c r="B149" s="197">
        <v>506</v>
      </c>
      <c r="C149" s="198"/>
      <c r="D149" s="198"/>
      <c r="E149" s="198"/>
      <c r="F149" s="198"/>
      <c r="G149" s="204" t="s">
        <v>53</v>
      </c>
      <c r="H149" s="205">
        <f>+H150+H151</f>
        <v>272320000000</v>
      </c>
      <c r="I149" s="205">
        <f aca="true" t="shared" si="56" ref="I149:P149">+I150+I151</f>
        <v>19074444461</v>
      </c>
      <c r="J149" s="205">
        <f t="shared" si="56"/>
        <v>268833691422.2</v>
      </c>
      <c r="K149" s="205">
        <f t="shared" si="56"/>
        <v>21980809</v>
      </c>
      <c r="L149" s="205">
        <f t="shared" si="56"/>
        <v>215062172395.7</v>
      </c>
      <c r="M149" s="205">
        <f t="shared" si="56"/>
        <v>16517074291.06</v>
      </c>
      <c r="N149" s="205">
        <f t="shared" si="56"/>
        <v>93589252043.77</v>
      </c>
      <c r="O149" s="205">
        <f t="shared" si="56"/>
        <v>16738286952.06</v>
      </c>
      <c r="P149" s="282">
        <f t="shared" si="56"/>
        <v>93584721649.77</v>
      </c>
      <c r="Q149" s="267">
        <f t="shared" si="51"/>
        <v>0.789740644813822</v>
      </c>
      <c r="R149" s="183">
        <f t="shared" si="52"/>
        <v>0.3436738103839968</v>
      </c>
    </row>
    <row r="150" spans="1:18" s="190" customFormat="1" ht="28.5">
      <c r="A150" s="237">
        <v>410</v>
      </c>
      <c r="B150" s="237">
        <v>506</v>
      </c>
      <c r="C150" s="237">
        <v>1</v>
      </c>
      <c r="D150" s="238"/>
      <c r="E150" s="238"/>
      <c r="F150" s="238">
        <v>20</v>
      </c>
      <c r="G150" s="192" t="s">
        <v>57</v>
      </c>
      <c r="H150" s="188">
        <v>250820000000</v>
      </c>
      <c r="I150" s="188">
        <v>19074444461</v>
      </c>
      <c r="J150" s="188">
        <v>248033762933.2</v>
      </c>
      <c r="K150" s="188">
        <v>8686715</v>
      </c>
      <c r="L150" s="188">
        <v>200974296730.7</v>
      </c>
      <c r="M150" s="188">
        <v>16495001048.06</v>
      </c>
      <c r="N150" s="188">
        <v>82897753144.77</v>
      </c>
      <c r="O150" s="188">
        <v>16720063503.06</v>
      </c>
      <c r="P150" s="279">
        <v>82897072544.77</v>
      </c>
      <c r="Q150" s="268">
        <f t="shared" si="51"/>
        <v>0.8012690245223667</v>
      </c>
      <c r="R150" s="189">
        <f t="shared" si="52"/>
        <v>0.3305069497837892</v>
      </c>
    </row>
    <row r="151" spans="1:18" s="190" customFormat="1" ht="14.25">
      <c r="A151" s="237">
        <v>410</v>
      </c>
      <c r="B151" s="237">
        <v>506</v>
      </c>
      <c r="C151" s="237">
        <v>3</v>
      </c>
      <c r="D151" s="238"/>
      <c r="E151" s="238"/>
      <c r="F151" s="238">
        <v>20</v>
      </c>
      <c r="G151" s="192" t="s">
        <v>160</v>
      </c>
      <c r="H151" s="188">
        <v>21500000000</v>
      </c>
      <c r="I151" s="188">
        <v>0</v>
      </c>
      <c r="J151" s="188">
        <v>20799928489</v>
      </c>
      <c r="K151" s="188">
        <v>13294094</v>
      </c>
      <c r="L151" s="188">
        <v>14087875665</v>
      </c>
      <c r="M151" s="188">
        <v>22073243</v>
      </c>
      <c r="N151" s="188">
        <v>10691498899</v>
      </c>
      <c r="O151" s="188">
        <v>18223449</v>
      </c>
      <c r="P151" s="279">
        <v>10687649105</v>
      </c>
      <c r="Q151" s="268">
        <f t="shared" si="51"/>
        <v>0.6552500309302326</v>
      </c>
      <c r="R151" s="189">
        <f t="shared" si="52"/>
        <v>0.49727901855813955</v>
      </c>
    </row>
    <row r="152" spans="1:18" s="190" customFormat="1" ht="15">
      <c r="A152" s="249">
        <v>460</v>
      </c>
      <c r="B152" s="250">
        <v>506</v>
      </c>
      <c r="C152" s="251"/>
      <c r="D152" s="251"/>
      <c r="E152" s="251"/>
      <c r="F152" s="251"/>
      <c r="G152" s="215" t="s">
        <v>430</v>
      </c>
      <c r="H152" s="216">
        <f>+H153</f>
        <v>12000000000</v>
      </c>
      <c r="I152" s="216">
        <v>0</v>
      </c>
      <c r="J152" s="216">
        <f aca="true" t="shared" si="57" ref="J152:P152">+J153</f>
        <v>0</v>
      </c>
      <c r="K152" s="216">
        <v>0</v>
      </c>
      <c r="L152" s="216">
        <f t="shared" si="57"/>
        <v>0</v>
      </c>
      <c r="M152" s="216">
        <v>0</v>
      </c>
      <c r="N152" s="216">
        <f t="shared" si="57"/>
        <v>0</v>
      </c>
      <c r="O152" s="216">
        <v>0</v>
      </c>
      <c r="P152" s="276">
        <f t="shared" si="57"/>
        <v>0</v>
      </c>
      <c r="Q152" s="274">
        <f t="shared" si="51"/>
        <v>0</v>
      </c>
      <c r="R152" s="193">
        <f t="shared" si="52"/>
        <v>0</v>
      </c>
    </row>
    <row r="153" spans="1:18" s="190" customFormat="1" ht="15" thickBot="1">
      <c r="A153" s="252">
        <v>460</v>
      </c>
      <c r="B153" s="253">
        <v>506</v>
      </c>
      <c r="C153" s="252">
        <v>1</v>
      </c>
      <c r="D153" s="254"/>
      <c r="E153" s="254"/>
      <c r="F153" s="254" t="s">
        <v>42</v>
      </c>
      <c r="G153" s="217" t="s">
        <v>430</v>
      </c>
      <c r="H153" s="218">
        <v>12000000000</v>
      </c>
      <c r="I153" s="218">
        <v>0</v>
      </c>
      <c r="J153" s="218">
        <v>0</v>
      </c>
      <c r="K153" s="218">
        <v>0</v>
      </c>
      <c r="L153" s="218">
        <v>0</v>
      </c>
      <c r="M153" s="218">
        <v>0</v>
      </c>
      <c r="N153" s="218">
        <v>0</v>
      </c>
      <c r="O153" s="218">
        <v>0</v>
      </c>
      <c r="P153" s="284">
        <v>0</v>
      </c>
      <c r="Q153" s="268">
        <f t="shared" si="51"/>
        <v>0</v>
      </c>
      <c r="R153" s="189">
        <f t="shared" si="52"/>
        <v>0</v>
      </c>
    </row>
    <row r="154" spans="1:18" s="221" customFormat="1" ht="15.75" thickBot="1">
      <c r="A154" s="359" t="s">
        <v>45</v>
      </c>
      <c r="B154" s="360"/>
      <c r="C154" s="360"/>
      <c r="D154" s="360"/>
      <c r="E154" s="360"/>
      <c r="F154" s="360"/>
      <c r="G154" s="361"/>
      <c r="H154" s="219">
        <f aca="true" t="shared" si="58" ref="H154:P154">H9+H138</f>
        <v>447828863000</v>
      </c>
      <c r="I154" s="219">
        <f t="shared" si="58"/>
        <v>19854047712.78</v>
      </c>
      <c r="J154" s="219">
        <f t="shared" si="58"/>
        <v>356155149452.86206</v>
      </c>
      <c r="K154" s="219">
        <f t="shared" si="58"/>
        <v>6550957790.64</v>
      </c>
      <c r="L154" s="219">
        <f t="shared" si="58"/>
        <v>272551625067.22</v>
      </c>
      <c r="M154" s="219">
        <f t="shared" si="58"/>
        <v>22165235791.989998</v>
      </c>
      <c r="N154" s="219">
        <f t="shared" si="58"/>
        <v>130140604673.84</v>
      </c>
      <c r="O154" s="219">
        <f t="shared" si="58"/>
        <v>23032408608.109997</v>
      </c>
      <c r="P154" s="219">
        <f t="shared" si="58"/>
        <v>129900779374.84</v>
      </c>
      <c r="Q154" s="275">
        <f t="shared" si="51"/>
        <v>0.6086066521961091</v>
      </c>
      <c r="R154" s="220">
        <f t="shared" si="52"/>
        <v>0.2906034323067738</v>
      </c>
    </row>
    <row r="155" spans="1:18" ht="15">
      <c r="A155" s="257"/>
      <c r="B155" s="258"/>
      <c r="C155" s="259"/>
      <c r="D155" s="259"/>
      <c r="E155" s="259"/>
      <c r="F155" s="259"/>
      <c r="G155" s="260"/>
      <c r="H155" s="261"/>
      <c r="I155" s="261"/>
      <c r="J155" s="261"/>
      <c r="K155" s="262"/>
      <c r="L155" s="263"/>
      <c r="M155" s="262"/>
      <c r="N155" s="262"/>
      <c r="O155" s="262"/>
      <c r="P155" s="264"/>
      <c r="Q155" s="222"/>
      <c r="R155" s="223"/>
    </row>
    <row r="156" spans="1:18" ht="15.75" thickBot="1">
      <c r="A156" s="354"/>
      <c r="B156" s="355"/>
      <c r="C156" s="355"/>
      <c r="D156" s="255"/>
      <c r="E156" s="255"/>
      <c r="F156" s="255"/>
      <c r="G156" s="225"/>
      <c r="H156" s="226"/>
      <c r="I156" s="226"/>
      <c r="J156" s="226"/>
      <c r="K156" s="227"/>
      <c r="L156" s="227"/>
      <c r="M156" s="227"/>
      <c r="N156" s="227"/>
      <c r="O156" s="227"/>
      <c r="P156" s="265"/>
      <c r="Q156" s="228"/>
      <c r="R156" s="229"/>
    </row>
    <row r="161" spans="8:16" ht="15">
      <c r="H161" s="231"/>
      <c r="I161" s="232"/>
      <c r="J161" s="231"/>
      <c r="K161" s="231"/>
      <c r="L161" s="231"/>
      <c r="M161" s="231"/>
      <c r="N161" s="231"/>
      <c r="O161" s="231"/>
      <c r="P161" s="231"/>
    </row>
    <row r="162" spans="8:16" ht="15">
      <c r="H162" s="231"/>
      <c r="I162" s="231"/>
      <c r="J162" s="231"/>
      <c r="K162" s="231"/>
      <c r="L162" s="231"/>
      <c r="M162" s="231"/>
      <c r="N162" s="231"/>
      <c r="O162" s="231"/>
      <c r="P162" s="231"/>
    </row>
    <row r="163" spans="8:16" ht="15">
      <c r="H163" s="231"/>
      <c r="I163" s="231"/>
      <c r="J163" s="231"/>
      <c r="K163" s="231"/>
      <c r="L163" s="231"/>
      <c r="M163" s="231"/>
      <c r="N163" s="231"/>
      <c r="O163" s="231"/>
      <c r="P163" s="231"/>
    </row>
    <row r="164" spans="8:16" ht="15">
      <c r="H164" s="231"/>
      <c r="I164" s="231"/>
      <c r="J164" s="231"/>
      <c r="K164" s="231"/>
      <c r="L164" s="231"/>
      <c r="M164" s="231"/>
      <c r="N164" s="231"/>
      <c r="O164" s="231"/>
      <c r="P164" s="231"/>
    </row>
    <row r="165" spans="8:16" ht="15">
      <c r="H165" s="231"/>
      <c r="I165" s="231"/>
      <c r="J165" s="231"/>
      <c r="K165" s="231"/>
      <c r="L165" s="231"/>
      <c r="M165" s="231"/>
      <c r="N165" s="231"/>
      <c r="O165" s="231"/>
      <c r="P165" s="231"/>
    </row>
    <row r="166" spans="8:16" ht="15">
      <c r="H166" s="231"/>
      <c r="I166" s="231"/>
      <c r="J166" s="231"/>
      <c r="K166" s="231"/>
      <c r="L166" s="231"/>
      <c r="M166" s="231"/>
      <c r="N166" s="231"/>
      <c r="O166" s="231"/>
      <c r="P166" s="231"/>
    </row>
    <row r="167" spans="8:16" ht="15">
      <c r="H167" s="231"/>
      <c r="I167" s="231"/>
      <c r="J167" s="231"/>
      <c r="K167" s="231"/>
      <c r="L167" s="231"/>
      <c r="M167" s="231"/>
      <c r="N167" s="231"/>
      <c r="O167" s="231"/>
      <c r="P167" s="231"/>
    </row>
    <row r="168" spans="8:16" ht="15">
      <c r="H168" s="231"/>
      <c r="I168" s="231"/>
      <c r="J168" s="231"/>
      <c r="K168" s="231"/>
      <c r="L168" s="231"/>
      <c r="M168" s="231"/>
      <c r="N168" s="231"/>
      <c r="O168" s="231"/>
      <c r="P168" s="231"/>
    </row>
    <row r="169" spans="8:16" ht="15">
      <c r="H169" s="231"/>
      <c r="I169" s="231"/>
      <c r="J169" s="231"/>
      <c r="K169" s="231"/>
      <c r="L169" s="231"/>
      <c r="M169" s="231"/>
      <c r="N169" s="231"/>
      <c r="O169" s="231"/>
      <c r="P169" s="231"/>
    </row>
    <row r="170" spans="8:16" ht="15">
      <c r="H170" s="231"/>
      <c r="I170" s="231"/>
      <c r="J170" s="231"/>
      <c r="K170" s="231"/>
      <c r="L170" s="231"/>
      <c r="M170" s="231"/>
      <c r="N170" s="231"/>
      <c r="O170" s="231"/>
      <c r="P170" s="231"/>
    </row>
    <row r="171" spans="8:16" ht="15">
      <c r="H171" s="231"/>
      <c r="I171" s="231"/>
      <c r="J171" s="231"/>
      <c r="K171" s="231"/>
      <c r="L171" s="231"/>
      <c r="M171" s="231"/>
      <c r="N171" s="231"/>
      <c r="O171" s="231"/>
      <c r="P171" s="231"/>
    </row>
    <row r="172" spans="8:16" ht="15">
      <c r="H172" s="231"/>
      <c r="I172" s="231"/>
      <c r="J172" s="231"/>
      <c r="K172" s="231"/>
      <c r="L172" s="231"/>
      <c r="M172" s="231"/>
      <c r="N172" s="231"/>
      <c r="O172" s="231"/>
      <c r="P172" s="231"/>
    </row>
    <row r="173" spans="8:16" ht="15">
      <c r="H173" s="231"/>
      <c r="I173" s="231"/>
      <c r="J173" s="231"/>
      <c r="K173" s="231"/>
      <c r="L173" s="231"/>
      <c r="M173" s="231"/>
      <c r="N173" s="231"/>
      <c r="O173" s="231"/>
      <c r="P173" s="231"/>
    </row>
  </sheetData>
  <sheetProtection/>
  <mergeCells count="24">
    <mergeCell ref="A156:C156"/>
    <mergeCell ref="A138:G138"/>
    <mergeCell ref="A154:G154"/>
    <mergeCell ref="A9:G9"/>
    <mergeCell ref="A7:A8"/>
    <mergeCell ref="B7:B8"/>
    <mergeCell ref="C7:C8"/>
    <mergeCell ref="D7:D8"/>
    <mergeCell ref="A1:R1"/>
    <mergeCell ref="A2:R2"/>
    <mergeCell ref="A3:R3"/>
    <mergeCell ref="Q5:Q8"/>
    <mergeCell ref="R5:R8"/>
    <mergeCell ref="G6:G8"/>
    <mergeCell ref="J5:J8"/>
    <mergeCell ref="K5:K8"/>
    <mergeCell ref="M5:M8"/>
    <mergeCell ref="A5:G5"/>
    <mergeCell ref="N5:N8"/>
    <mergeCell ref="O5:O8"/>
    <mergeCell ref="P5:P8"/>
    <mergeCell ref="L5:L8"/>
    <mergeCell ref="H5:H8"/>
    <mergeCell ref="I5:I8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53" r:id="rId2"/>
  <ignoredErrors>
    <ignoredError sqref="D12 F13:F32" numberStoredAsText="1"/>
    <ignoredError sqref="L106:P10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Septiembre (Gastos)</dc:title>
  <dc:subject/>
  <dc:creator>JohGriPre</dc:creator>
  <cp:keywords/>
  <dc:description/>
  <cp:lastModifiedBy>Robinson Prado Suquila</cp:lastModifiedBy>
  <cp:lastPrinted>2013-10-28T15:28:00Z</cp:lastPrinted>
  <dcterms:created xsi:type="dcterms:W3CDTF">2006-02-14T12:57:48Z</dcterms:created>
  <dcterms:modified xsi:type="dcterms:W3CDTF">2013-10-28T16:07:36Z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9.00000000000000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1700.00000000000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