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7520" windowHeight="5100" tabRatio="400" firstSheet="4" activeTab="4"/>
  </bookViews>
  <sheets>
    <sheet name="EJEC RESERV" sheetId="1" state="hidden" r:id="rId1"/>
    <sheet name="RESERVA" sheetId="2" state="hidden" r:id="rId2"/>
    <sheet name="EJEC CXP" sheetId="3" state="hidden" r:id="rId3"/>
    <sheet name="CXP" sheetId="4" state="hidden" r:id="rId4"/>
    <sheet name="VIGENCIA SIIF" sheetId="5" r:id="rId5"/>
  </sheets>
  <definedNames>
    <definedName name="_xlfn.IFERROR" hidden="1">#NAME?</definedName>
    <definedName name="_xlnm.Print_Area" localSheetId="3">'CXP'!$A$1:$M$42</definedName>
    <definedName name="_xlnm.Print_Area" localSheetId="1">'RESERVA'!#REF!</definedName>
    <definedName name="_xlnm.Print_Area" localSheetId="4">'VIGENCIA SIIF'!$A$1:$R$154</definedName>
    <definedName name="MAESTRO" localSheetId="2">'EJEC CXP'!$A$14:$M$64</definedName>
    <definedName name="MAESTRO" localSheetId="0">'EJEC RESERV'!$A$14:$O$14</definedName>
    <definedName name="MAESTRO_19" localSheetId="0">'EJEC RESERV'!$A$14:$O$144</definedName>
    <definedName name="MAESTRO_32" localSheetId="2">'EJEC CXP'!$A$14:$M$14</definedName>
    <definedName name="_xlnm.Print_Titles" localSheetId="3">'CXP'!$2:$11</definedName>
    <definedName name="_xlnm.Print_Titles" localSheetId="4">'VIGENCIA SIIF'!$1:$8</definedName>
  </definedNames>
  <calcPr fullCalcOnLoad="1"/>
</workbook>
</file>

<file path=xl/sharedStrings.xml><?xml version="1.0" encoding="utf-8"?>
<sst xmlns="http://schemas.openxmlformats.org/spreadsheetml/2006/main" count="1897" uniqueCount="452">
  <si>
    <t>REPUBLICA DE COLOMBIA</t>
  </si>
  <si>
    <t>VIGENCIA FISCAL:</t>
  </si>
  <si>
    <t>FECHA:</t>
  </si>
  <si>
    <t>OBLIGACIONES</t>
  </si>
  <si>
    <t>PAGOS</t>
  </si>
  <si>
    <t>TOTAL PAGOS</t>
  </si>
  <si>
    <t>CTA</t>
  </si>
  <si>
    <t>SUBC</t>
  </si>
  <si>
    <t>OBJG</t>
  </si>
  <si>
    <t>OR</t>
  </si>
  <si>
    <t>R</t>
  </si>
  <si>
    <t>CONCEPTO</t>
  </si>
  <si>
    <t>PROG</t>
  </si>
  <si>
    <t>SUBP</t>
  </si>
  <si>
    <t>PROY</t>
  </si>
  <si>
    <t>SPRY</t>
  </si>
  <si>
    <t>E</t>
  </si>
  <si>
    <t>MES</t>
  </si>
  <si>
    <t>ACUMULADOS</t>
  </si>
  <si>
    <t>C</t>
  </si>
  <si>
    <t>A - FUNCIONAMIENTO</t>
  </si>
  <si>
    <t>GASTOS DE PERSONAL</t>
  </si>
  <si>
    <t>SERVICIOS PERSONALES ASOCIADOS A LA NOMINA</t>
  </si>
  <si>
    <t>1</t>
  </si>
  <si>
    <t>Sueldos de Personal de Nómina</t>
  </si>
  <si>
    <t>Prima Técnica</t>
  </si>
  <si>
    <t>5</t>
  </si>
  <si>
    <t>Otros</t>
  </si>
  <si>
    <t>SERVICIOS PERSONALES INDIRECTOS</t>
  </si>
  <si>
    <t>14</t>
  </si>
  <si>
    <t>Remuneración Servicios Técnicos</t>
  </si>
  <si>
    <t>CONTRIBUCIONES INHERENTES A LA NÓMINA SECTOR PRIVADO Y PÚBLICO</t>
  </si>
  <si>
    <t>GASTOS GENERALES</t>
  </si>
  <si>
    <t>Adquisición de Bienes y Servicios</t>
  </si>
  <si>
    <t>TRANSFERENCIAS CORRIENTES</t>
  </si>
  <si>
    <t xml:space="preserve">TRANSFERENCIAS AL SECTOR PÚBLICO </t>
  </si>
  <si>
    <t>ORDEN NACIONAL</t>
  </si>
  <si>
    <t>Horas Extras, Días Festivos e Indemnización Por Vacaciones</t>
  </si>
  <si>
    <t>12</t>
  </si>
  <si>
    <t>Honorarios</t>
  </si>
  <si>
    <t>INFORME MENSUAL DE EJECUCION DEL PRESUPUESTO DE GASTOS</t>
  </si>
  <si>
    <t>MES REPORTADO:</t>
  </si>
  <si>
    <t>20</t>
  </si>
  <si>
    <t>GASTOS DE COMERCIALIZACION Y PRODUCCIÓN</t>
  </si>
  <si>
    <t>C - INVERSION</t>
  </si>
  <si>
    <t xml:space="preserve">TOTAL </t>
  </si>
  <si>
    <t>UNIDAD EJECUTORA: 00</t>
  </si>
  <si>
    <t>Impuestos y Multas</t>
  </si>
  <si>
    <t>0</t>
  </si>
  <si>
    <t>COMERCIAL</t>
  </si>
  <si>
    <t>310</t>
  </si>
  <si>
    <t>506</t>
  </si>
  <si>
    <t>DIVULGACION, ASISTENCIA TECNICA Y CAPACITACION DEL RECURSO HUMANO</t>
  </si>
  <si>
    <t>RECURSOS NATURALES ENERGETICOS NO RENOVABLES</t>
  </si>
  <si>
    <t>DIVULGACION Y PROMOCION DE LOS RECURSOS HIDROCARBURIFEROS</t>
  </si>
  <si>
    <t>410</t>
  </si>
  <si>
    <t>INVESTIGACION BASICA APLICADA Y ESTUDIOS</t>
  </si>
  <si>
    <t>ESTUDIOS REGIONALES PARA LA EXPLORACION DE HIDROCARBUROS</t>
  </si>
  <si>
    <t>AGENCIA NACIONAL DE HIDROCARBUROS</t>
  </si>
  <si>
    <t>RECURSOS ADIMINISTRADOS ( X )    ó     RECURSOS NACION: ()</t>
  </si>
  <si>
    <t>JEFE DE PRESUPUESTO</t>
  </si>
  <si>
    <t>MINISTERIO DE HACIENDA Y CRÉDITO PÚBLICO</t>
  </si>
  <si>
    <t>SECCION:2111</t>
  </si>
  <si>
    <t>OTRAS TRANSFERENCIAS</t>
  </si>
  <si>
    <t>OTROS GASTOS PERSONALES (DISTRIBUCION</t>
  </si>
  <si>
    <t>RESERVA CONSTITUIDA</t>
  </si>
  <si>
    <t>VALOR CANCELACION ACUMULADA</t>
  </si>
  <si>
    <t>RESERVA VIGENTE</t>
  </si>
  <si>
    <t>OBLIGACIONES CAUSADAS MES</t>
  </si>
  <si>
    <t>TOTAL OBLIGACIONES CAUSADAS</t>
  </si>
  <si>
    <t>PAGOS DEL MES</t>
  </si>
  <si>
    <t>TOTAL PAGOS ACUMULADOS</t>
  </si>
  <si>
    <t>RESERVA POR EJECUTAR</t>
  </si>
  <si>
    <t>% EJEC.</t>
  </si>
  <si>
    <t>CUENTAS POR PAGAR CONSTITUIDA</t>
  </si>
  <si>
    <t>CUENTAS POR PAGAR VIGENTE</t>
  </si>
  <si>
    <t>CUENTAS POR PAGAR POR EJECUTAR</t>
  </si>
  <si>
    <t>SUBO</t>
  </si>
  <si>
    <t>2</t>
  </si>
  <si>
    <t>Sueldos</t>
  </si>
  <si>
    <t>Sueldos de Vacaciones</t>
  </si>
  <si>
    <t>Incapacidades y Licencias</t>
  </si>
  <si>
    <t>Prima Técnica Salarial</t>
  </si>
  <si>
    <t>Prima Técnica no Salarial</t>
  </si>
  <si>
    <t>Bonificación por Servicios</t>
  </si>
  <si>
    <t>Bonificación Especial de Recreación</t>
  </si>
  <si>
    <t>Subsidio de Alimentación</t>
  </si>
  <si>
    <t>Prima de Vacaciones</t>
  </si>
  <si>
    <t>Prima de Navidad</t>
  </si>
  <si>
    <t>Prima de Coordinación</t>
  </si>
  <si>
    <t>Gastos de Personal</t>
  </si>
  <si>
    <t>Horas Extras</t>
  </si>
  <si>
    <t>Indemnización por Vacaciones</t>
  </si>
  <si>
    <t>Administradas por el Sector Privado</t>
  </si>
  <si>
    <t>Cajas de Compensación Privadas</t>
  </si>
  <si>
    <t>Fondos Administradores de Pensiones</t>
  </si>
  <si>
    <t>Administradas por el Sector Público</t>
  </si>
  <si>
    <t>Fondo Nacional del Ahorro</t>
  </si>
  <si>
    <t>Aportes al ICBF</t>
  </si>
  <si>
    <t>Aportes al SENA</t>
  </si>
  <si>
    <t>Impuestos y Contribuciones</t>
  </si>
  <si>
    <t>Impuesto de Vehículos</t>
  </si>
  <si>
    <t>Impuesto Predial</t>
  </si>
  <si>
    <t>Notariado</t>
  </si>
  <si>
    <t>Otros Imuestos</t>
  </si>
  <si>
    <t>Multas y Sanciones</t>
  </si>
  <si>
    <t>Compra de Equipo</t>
  </si>
  <si>
    <t>Otras Compras de Equipos</t>
  </si>
  <si>
    <t>Enseres y Equipos de Oficina</t>
  </si>
  <si>
    <t>Mobiliario y Enseres</t>
  </si>
  <si>
    <t>Materiales y Suministros</t>
  </si>
  <si>
    <t>Combustibles y Lubricantes</t>
  </si>
  <si>
    <t>Productos de Aseo y Limpieza</t>
  </si>
  <si>
    <t>Otros Materiales y Suministros</t>
  </si>
  <si>
    <t>21</t>
  </si>
  <si>
    <t>Mantenimiento</t>
  </si>
  <si>
    <t>Mantenimiento de Bienes Inmuebles</t>
  </si>
  <si>
    <t>Mantenimiento de Bienes Muebles</t>
  </si>
  <si>
    <t>Mantenimiento de Equipo de Comunicaciones</t>
  </si>
  <si>
    <t>Mantenimiento de Equipo de Navegación</t>
  </si>
  <si>
    <t>Servicio de Aseo</t>
  </si>
  <si>
    <t>Servicios de Cafetería y</t>
  </si>
  <si>
    <t>Servicio de Seguridad y Vigilancia</t>
  </si>
  <si>
    <t>Mantenimiento de Otros Bienes</t>
  </si>
  <si>
    <t>Comunicaciones y Transporte</t>
  </si>
  <si>
    <t>Correo</t>
  </si>
  <si>
    <t>Embalaje y Acarreo</t>
  </si>
  <si>
    <t>Transporte</t>
  </si>
  <si>
    <t>Otros Comunicaciones y Transportes</t>
  </si>
  <si>
    <t>Impresos y Publicaciones</t>
  </si>
  <si>
    <t>Suscripciones</t>
  </si>
  <si>
    <t>Otros Gastos por Impresos y Publicaciones</t>
  </si>
  <si>
    <t>Servicios Públicos</t>
  </si>
  <si>
    <t>Acueducto, Alcantarillado y Aseo</t>
  </si>
  <si>
    <t>Energia</t>
  </si>
  <si>
    <t>Telefonía Movil Celular</t>
  </si>
  <si>
    <t>Teléfono, Fax y Otros</t>
  </si>
  <si>
    <t>Seguros</t>
  </si>
  <si>
    <t>Seguro de Infidelidad y Riesgos</t>
  </si>
  <si>
    <t>Otros Seguros</t>
  </si>
  <si>
    <t>Arrendamientos</t>
  </si>
  <si>
    <t>Arrendamientos de Bienes Muebles</t>
  </si>
  <si>
    <t>Arrendamientos de Bienes Inmuebles</t>
  </si>
  <si>
    <t>Viáticos y Gastos de Viaje</t>
  </si>
  <si>
    <t>Viáticos y Gastos de Viaje al Interior</t>
  </si>
  <si>
    <t>Capacitación, Bienestar Social y Estímulos</t>
  </si>
  <si>
    <t>Elementos para Bienestar Social</t>
  </si>
  <si>
    <t>Servicios para Bienestar Social</t>
  </si>
  <si>
    <t>Servicios para Capacitación</t>
  </si>
  <si>
    <t>Otros Servicios para Capacitación</t>
  </si>
  <si>
    <t>Otros Gastos por adquisición de Bienes</t>
  </si>
  <si>
    <t>Otros Gastos por adquisición de Servicios</t>
  </si>
  <si>
    <t>Prima de Servicios</t>
  </si>
  <si>
    <t>Administradoras Privadas de ARP</t>
  </si>
  <si>
    <t>Empresas Privadas Promotoras de Salud</t>
  </si>
  <si>
    <t>Papelería, Útiles de Escritorio y Oficina</t>
  </si>
  <si>
    <t>Productos de Cafetería y Restaurante</t>
  </si>
  <si>
    <t>Servicio de Transmisión de Información</t>
  </si>
  <si>
    <t/>
  </si>
  <si>
    <t>CUOTA DE AUDITAJE CONTRANAL</t>
  </si>
  <si>
    <t>Remuneración Serv. Técnicos</t>
  </si>
  <si>
    <t xml:space="preserve">CONSTRUCCIÓN Y DOTACIÓN SEDES ANH - BIP LITOTECA NACIONAL </t>
  </si>
  <si>
    <t>ADQUISICION Y/O PRODUCCION DE EQUIPOS, MATERIALES SUMINISTROS Y SERVICIOS PROPIOS DEL SECTOR</t>
  </si>
  <si>
    <t>ANALISIS Y GESTION DEL ENTORNO</t>
  </si>
  <si>
    <t>Gastos Imprevistos</t>
  </si>
  <si>
    <t>Gastos Imprevistos Bienes</t>
  </si>
  <si>
    <t>Gastos Imprevistos Servicios</t>
  </si>
  <si>
    <t>EXCEDENTES</t>
  </si>
  <si>
    <t>CUENTAS POR PAGAR  (APROPIACION) 2009</t>
  </si>
  <si>
    <t>cod_cuenta</t>
  </si>
  <si>
    <t>cue_descri</t>
  </si>
  <si>
    <t>recurso</t>
  </si>
  <si>
    <t>vigencia</t>
  </si>
  <si>
    <t>cuenta</t>
  </si>
  <si>
    <t>rubro</t>
  </si>
  <si>
    <t>grupo</t>
  </si>
  <si>
    <t>rubrores</t>
  </si>
  <si>
    <t>cue_nivel</t>
  </si>
  <si>
    <t>MINISTERIO DE HACIENDA Y CREDITO PÚBLICO</t>
  </si>
  <si>
    <t>DIRECCIÓN GENERAL DEL PRESUPUESTO NACIONAL</t>
  </si>
  <si>
    <t>INFORME MENSUAL DE EJECUCIÓN DEL PRESUPUESTO DE GASTOS</t>
  </si>
  <si>
    <t>SECCIÓN  2111</t>
  </si>
  <si>
    <t>CODIFICACIÓN</t>
  </si>
  <si>
    <t>PRESUPUESTAL</t>
  </si>
  <si>
    <t>ACUMULADAS</t>
  </si>
  <si>
    <t>orgmes</t>
  </si>
  <si>
    <t>orgacum</t>
  </si>
  <si>
    <t>girmes</t>
  </si>
  <si>
    <t>giracum</t>
  </si>
  <si>
    <t>A</t>
  </si>
  <si>
    <t>102</t>
  </si>
  <si>
    <t>HONORARIOS</t>
  </si>
  <si>
    <t>10212</t>
  </si>
  <si>
    <t>REMUNERACION SERVICIOS TECNICOS</t>
  </si>
  <si>
    <t>10214</t>
  </si>
  <si>
    <t>ADQUISICION DE BIENES Y SERVICIOS</t>
  </si>
  <si>
    <t>204</t>
  </si>
  <si>
    <t>COMPRA DE EQUIPO</t>
  </si>
  <si>
    <t>20401</t>
  </si>
  <si>
    <t>SOFTWARE</t>
  </si>
  <si>
    <t>2040108</t>
  </si>
  <si>
    <t>MATERIALES Y SUMINISTROS</t>
  </si>
  <si>
    <t>20404</t>
  </si>
  <si>
    <t>COMBUSTIBLES Y LUBRICANTES</t>
  </si>
  <si>
    <t>PAPELERIA, UTILES DE ESCRITORIO Y OFICINA</t>
  </si>
  <si>
    <t>2040415</t>
  </si>
  <si>
    <t>PRODUCTOS DE ASEO Y LIMPIEZA</t>
  </si>
  <si>
    <t>PRODUCTOS DE CAFETERIA Y RESTAURANTE</t>
  </si>
  <si>
    <t>MANTENIMIENTO</t>
  </si>
  <si>
    <t>20405</t>
  </si>
  <si>
    <t>MANTENIMIENTO DE BIENES INMUEBLES</t>
  </si>
  <si>
    <t>MANTENIMIENTO EQUIPO COMUNICACIÓN Y COMPUTACIÓN</t>
  </si>
  <si>
    <t>MANTENIMIENTO EQUIPO DE NAVEGACION Y TRANSPORTE</t>
  </si>
  <si>
    <t>2040506</t>
  </si>
  <si>
    <t>SERVICIO DE ASEO</t>
  </si>
  <si>
    <t>SERVICIO DE CAFETERIA Y RESTAURANTE</t>
  </si>
  <si>
    <t>SERVICIO DE SEGURIDAD Y VIGILANCIA</t>
  </si>
  <si>
    <t>MANTENIMIENTO DE OTROS BIENES</t>
  </si>
  <si>
    <t>2040512</t>
  </si>
  <si>
    <t>COMUNICACIONES Y TRANSPORTES</t>
  </si>
  <si>
    <t>CORREO</t>
  </si>
  <si>
    <t>SERVICIOS DE TRANSMISION DE INFORMACION</t>
  </si>
  <si>
    <t>IMPRESOS Y PUBLICACIONES</t>
  </si>
  <si>
    <t>20407</t>
  </si>
  <si>
    <t>SUSCRIPCIONES</t>
  </si>
  <si>
    <t>2040705</t>
  </si>
  <si>
    <t>OTROS GASTOS POR IMPRESOS Y PUBLICACIONES</t>
  </si>
  <si>
    <t>SERVICIOS PÚBLICOS</t>
  </si>
  <si>
    <t>20408</t>
  </si>
  <si>
    <t>ACUEDUCTO ALCANTARILLADO Y ASEO</t>
  </si>
  <si>
    <t>ENERGIA</t>
  </si>
  <si>
    <t>TELEFONÍA MÓVIL CELULAR</t>
  </si>
  <si>
    <t>TELÉFONO, FAX Y OTROS</t>
  </si>
  <si>
    <t>2040806</t>
  </si>
  <si>
    <t>SEGUROS</t>
  </si>
  <si>
    <t>OTROS SEGUROS</t>
  </si>
  <si>
    <t>ARRENDAMIENTOS</t>
  </si>
  <si>
    <t>ARRENDAMIENTOS BIENES MUEBLES</t>
  </si>
  <si>
    <t>CAPACITACIÓN, BIENESTAR SOCIAL Y ESTÍMULOS</t>
  </si>
  <si>
    <t>SERVICIOS DE BIENESTAR SOCIAL</t>
  </si>
  <si>
    <t>OTROS GASTOS POR ADQUISICION DE SERVICIOS</t>
  </si>
  <si>
    <t>GASTOS DE COMERCIALIZACION Y PRODUCCION</t>
  </si>
  <si>
    <t>501</t>
  </si>
  <si>
    <t>OTROS GASTOS</t>
  </si>
  <si>
    <t>50102</t>
  </si>
  <si>
    <t>5010201</t>
  </si>
  <si>
    <t>501020101</t>
  </si>
  <si>
    <t>501020102</t>
  </si>
  <si>
    <t>CONSTRUCCIÓN Y DOTACIÓN DE LA INFRAESTRUCTURA PARA LAS SEDES DE LA ANH-BIP LITOTECA NACIONAL</t>
  </si>
  <si>
    <t>211</t>
  </si>
  <si>
    <t>ASESORÍA, DISEÑO, ADQUISICIÓN, MANTENIMIENTO Y COSTRUCCIÓN DE LOS SISTEMAS DE INFORMACIÓN DE LA ANH</t>
  </si>
  <si>
    <t>211506</t>
  </si>
  <si>
    <t>2115061</t>
  </si>
  <si>
    <t>310506</t>
  </si>
  <si>
    <t>3105061</t>
  </si>
  <si>
    <t>410506</t>
  </si>
  <si>
    <t>4105061</t>
  </si>
  <si>
    <t>4105063</t>
  </si>
  <si>
    <t>reserva</t>
  </si>
  <si>
    <t>resxej</t>
  </si>
  <si>
    <t>R2</t>
  </si>
  <si>
    <t>FUNCIONAMIENTO</t>
  </si>
  <si>
    <t>A1</t>
  </si>
  <si>
    <t>A102</t>
  </si>
  <si>
    <t>A10212</t>
  </si>
  <si>
    <t>A10214</t>
  </si>
  <si>
    <t>A2</t>
  </si>
  <si>
    <t>A204</t>
  </si>
  <si>
    <t>A20404</t>
  </si>
  <si>
    <t>A2040401</t>
  </si>
  <si>
    <t>A2040415</t>
  </si>
  <si>
    <t>A2040417</t>
  </si>
  <si>
    <t>A2040418</t>
  </si>
  <si>
    <t>A20405</t>
  </si>
  <si>
    <t>A2040505</t>
  </si>
  <si>
    <t>A2040506</t>
  </si>
  <si>
    <t>A2040508</t>
  </si>
  <si>
    <t>A2040509</t>
  </si>
  <si>
    <t>A2040510</t>
  </si>
  <si>
    <t>A20406</t>
  </si>
  <si>
    <t>A2040602</t>
  </si>
  <si>
    <t>A2040605</t>
  </si>
  <si>
    <t>A20407</t>
  </si>
  <si>
    <t>A2040706</t>
  </si>
  <si>
    <t>A20408</t>
  </si>
  <si>
    <t>A2040801</t>
  </si>
  <si>
    <t>A2040802</t>
  </si>
  <si>
    <t>A2040805</t>
  </si>
  <si>
    <t>A2040806</t>
  </si>
  <si>
    <t>A20409</t>
  </si>
  <si>
    <t>A2040913</t>
  </si>
  <si>
    <t>A20410</t>
  </si>
  <si>
    <t>A20421</t>
  </si>
  <si>
    <t>A20441</t>
  </si>
  <si>
    <t>A2044113</t>
  </si>
  <si>
    <t>A5</t>
  </si>
  <si>
    <t>A501</t>
  </si>
  <si>
    <t>A50102</t>
  </si>
  <si>
    <t>INVERSION</t>
  </si>
  <si>
    <t>C111</t>
  </si>
  <si>
    <t>C111506</t>
  </si>
  <si>
    <t>C1115061</t>
  </si>
  <si>
    <t>C111506199</t>
  </si>
  <si>
    <t>GMF 4X1000</t>
  </si>
  <si>
    <t>C211</t>
  </si>
  <si>
    <t>C211506</t>
  </si>
  <si>
    <t>C2115061</t>
  </si>
  <si>
    <t>C211506199</t>
  </si>
  <si>
    <t>C310</t>
  </si>
  <si>
    <t>C310506</t>
  </si>
  <si>
    <t>C3105061</t>
  </si>
  <si>
    <t>C310506107</t>
  </si>
  <si>
    <t>C31050610718</t>
  </si>
  <si>
    <t>C31050610719</t>
  </si>
  <si>
    <t>C310506199</t>
  </si>
  <si>
    <t>C410</t>
  </si>
  <si>
    <t>C410506</t>
  </si>
  <si>
    <t>C4105061</t>
  </si>
  <si>
    <t>C410506104</t>
  </si>
  <si>
    <t>C41050610406</t>
  </si>
  <si>
    <t>PROGRAMA INTEGRADO E INTERDISCIPLINARIO DE INVESTIGACIONES SÍSMICAS DE COLOMBIA</t>
  </si>
  <si>
    <t>C410506105</t>
  </si>
  <si>
    <t>C410506106</t>
  </si>
  <si>
    <t>C41050610614</t>
  </si>
  <si>
    <t>ESTRUCTURACIÓN, CONTROL Y SUPERVISIÓN DE PROYECTOS (ASESORES Y VIÁTICOS DE GESTIÓN DEL CONOCIMIENTO)</t>
  </si>
  <si>
    <t>C410506199</t>
  </si>
  <si>
    <t>C4105063</t>
  </si>
  <si>
    <t>C410506310</t>
  </si>
  <si>
    <t>C410506399</t>
  </si>
  <si>
    <t>RESERVAS PRESUPUESTALES VIGENCIA 2004</t>
  </si>
  <si>
    <t>FECHA: 01/08/2005</t>
  </si>
  <si>
    <t>UNIDADAD EJECUTORA 00</t>
  </si>
  <si>
    <t>VIGENCIA FISCAL 2006</t>
  </si>
  <si>
    <t>DESCRIPCIÓN</t>
  </si>
  <si>
    <t>RESERVAS</t>
  </si>
  <si>
    <t>Total Funcionamiento</t>
  </si>
  <si>
    <t>CUENTAS POR PAGAR VIGENCIA 2004</t>
  </si>
  <si>
    <t>FECHA: 06/07/2005</t>
  </si>
  <si>
    <t>MES JUNIO</t>
  </si>
  <si>
    <t>VIGENCIA FISCAL 2005</t>
  </si>
  <si>
    <t>CUENTAS POR</t>
  </si>
  <si>
    <t>SALDOS</t>
  </si>
  <si>
    <t>PAGAR 2004</t>
  </si>
  <si>
    <t>cxpini</t>
  </si>
  <si>
    <t>cxpxej</t>
  </si>
  <si>
    <t>310506107</t>
  </si>
  <si>
    <t>31050610719</t>
  </si>
  <si>
    <t>410506106</t>
  </si>
  <si>
    <t>41050610614</t>
  </si>
  <si>
    <t>410506199</t>
  </si>
  <si>
    <t>1103</t>
  </si>
  <si>
    <t>PROGRAMA-SOPORTE PARA EL BANCO DE INFORMACION PETROLERA</t>
  </si>
  <si>
    <t>PROGRAMA-INTERVENTORIAS, AUDITORIAS Y EVALUACION DE PLANES Y PROGRAMAS</t>
  </si>
  <si>
    <t>PROMOCION Y ASISTENCIA AL INVERSIONISTA</t>
  </si>
  <si>
    <t>ACUERDO PARA LA PROSPERIDAD EN LAS REGIONES DONDE SE DESARROLLA EL SECTOR DE HIDROCARBUROS</t>
  </si>
  <si>
    <t>Viaticos y Gastos de Viaje</t>
  </si>
  <si>
    <t>Organización de Eventos</t>
  </si>
  <si>
    <t>Servicios</t>
  </si>
  <si>
    <t xml:space="preserve">Multas  </t>
  </si>
  <si>
    <t>MARZO</t>
  </si>
  <si>
    <t>MES MARZO</t>
  </si>
  <si>
    <t>A20401</t>
  </si>
  <si>
    <t>A2040108</t>
  </si>
  <si>
    <t>A2040501</t>
  </si>
  <si>
    <t>A2040512</t>
  </si>
  <si>
    <t>A2040705</t>
  </si>
  <si>
    <t>A2041001</t>
  </si>
  <si>
    <t>A2042104</t>
  </si>
  <si>
    <t>A5010201</t>
  </si>
  <si>
    <t>A501020101</t>
  </si>
  <si>
    <t>A501020102</t>
  </si>
  <si>
    <t>R3</t>
  </si>
  <si>
    <t>C211506113</t>
  </si>
  <si>
    <t>SISTEMAS DE INFORMACION</t>
  </si>
  <si>
    <t>C21150611337</t>
  </si>
  <si>
    <t>TRASNFERENCIA Y CAPTURA DE DATOS DE PRODUCCION DESDE LAS  FACILIDADES DE PRODUCCION Y SISTEMAS DE MEDICION DE LOS CONTRATOS E&amp;P-FASE I</t>
  </si>
  <si>
    <t>C21150611338</t>
  </si>
  <si>
    <t>ADQUISICION Y MANTENIMIENTO DE APLICACIONES ESPECIFICAS DE LA SUBDIRECCION TECNICA</t>
  </si>
  <si>
    <t>C21150611340</t>
  </si>
  <si>
    <t>ASESORIAS INFORMATICAS</t>
  </si>
  <si>
    <t>C21150611341</t>
  </si>
  <si>
    <t>PROYECTO 41- SEGURIDAD INFORMATICA</t>
  </si>
  <si>
    <t>DIVULGACION Y PROMOCION DE LOS RECURSOS HIDROCARBURIFEROS COLOMBIANOS</t>
  </si>
  <si>
    <t>SUSCRIPCIONES Y DIVULGACION</t>
  </si>
  <si>
    <t>C310506108</t>
  </si>
  <si>
    <t>ASIGNACION DE AREAS</t>
  </si>
  <si>
    <t>C31050610822</t>
  </si>
  <si>
    <t>PROYECTO 22-ASESORIAS EXTERNAS DE APOYO</t>
  </si>
  <si>
    <t>C410506101</t>
  </si>
  <si>
    <t>C41050610101</t>
  </si>
  <si>
    <t>PROGRAMA 1: GESTION DE LA INFORMACION TECNICA</t>
  </si>
  <si>
    <t>C41050610102</t>
  </si>
  <si>
    <t>PROYECTO 2-INSTALACIONES, EQUIPOS,SISTEMAS Y MEJORAS DE LA GESTION DE LA INFORMACION TECNICA</t>
  </si>
  <si>
    <t>C410506103</t>
  </si>
  <si>
    <t>PROGRAMA 3:MÉTODOS DE SUPERFICIE</t>
  </si>
  <si>
    <t>C41050610303</t>
  </si>
  <si>
    <t>CARTOGRAFIA GEOLOGICA Y ESTUDIOS ESTRATIGRAFICOS EN AREAS DE INTERES EXPLORATORIO</t>
  </si>
  <si>
    <t>C41050610305</t>
  </si>
  <si>
    <t>ESTUDIOS DE NUCLEOS</t>
  </si>
  <si>
    <t>C41050610307</t>
  </si>
  <si>
    <t>PROYECTO 7-ESTUDIOS INTEGRADOS DE ESTRATIGRAFIA</t>
  </si>
  <si>
    <t>PROGRAMA 4: VISUALIZACIÓN</t>
  </si>
  <si>
    <t>PROGRAMA 5: MUESTREO DEL SUBSUELO</t>
  </si>
  <si>
    <t>C41050610510</t>
  </si>
  <si>
    <t>POZOS ESTRATIGRAFICOS PROFUNDOS O SOMEROS Y ESUDIO INTEGRADO DE NUCLEOS</t>
  </si>
  <si>
    <t>C41050610521</t>
  </si>
  <si>
    <t>PERFORACIÓN Y RECUPERACIÓN DE NÚCLEO DEL POZO ESTRATIGRÁFICO EN LA CUENCA CHOCÓ, ÁREA BUENAVENTURA – SAN JUAN –ISTMINA - CONDOTO: (VIGENCIA FUTURA 2009)</t>
  </si>
  <si>
    <t>PROGRAMA 6: ESTUDIOS VARIOS</t>
  </si>
  <si>
    <t>MEDIO AMBIENTE</t>
  </si>
  <si>
    <t>C41050631029</t>
  </si>
  <si>
    <t>ESTRUCTURACION, CONTROL Y SUPERVISION DE PROYECTOS</t>
  </si>
  <si>
    <t>C41050631047</t>
  </si>
  <si>
    <t>C410506312</t>
  </si>
  <si>
    <t>TENDENCIAS GLOBALES Y LOCALES</t>
  </si>
  <si>
    <t>C41050631232</t>
  </si>
  <si>
    <t>PROYECTO 32- MANTENIMIENTO Y MEJORA DEL SISTEMA DE GESTION Y CONTROL</t>
  </si>
  <si>
    <t>C41050631234</t>
  </si>
  <si>
    <t>PROYECTO 34-BOLETIN DE ESTADISTICAS 2009</t>
  </si>
  <si>
    <t>R111</t>
  </si>
  <si>
    <t>R111506</t>
  </si>
  <si>
    <t>R1115061</t>
  </si>
  <si>
    <t>R111506114</t>
  </si>
  <si>
    <t>PROGRAMA 14 INFRAESTRUCTURA</t>
  </si>
  <si>
    <t>R11150611446</t>
  </si>
  <si>
    <t>PROYECTO 46- CONSTRUCCION Y DOTACION SEDES ANH-BIP</t>
  </si>
  <si>
    <t>RESERVAS PRESUPUESTALES (APROPIACION) 2010</t>
  </si>
  <si>
    <t>211506113</t>
  </si>
  <si>
    <t>21150611338</t>
  </si>
  <si>
    <t>21150611340</t>
  </si>
  <si>
    <t>410506310</t>
  </si>
  <si>
    <t>41050631029</t>
  </si>
  <si>
    <t>SENTENCIAS Y CONCILIACIONES</t>
  </si>
  <si>
    <t>Fondos Administradores de Pensiones Publicos</t>
  </si>
  <si>
    <t>Vehiculos</t>
  </si>
  <si>
    <t>Bonificacion de direccion</t>
  </si>
  <si>
    <t>Gas</t>
  </si>
  <si>
    <t>Equipos</t>
  </si>
  <si>
    <t>FORMACION DEL CAPITAL HUMANO</t>
  </si>
  <si>
    <t>% EJE 
RP / APROP.VIG</t>
  </si>
  <si>
    <t>% EJECUCION 
OBLIG / APR.VIG</t>
  </si>
  <si>
    <t>APROPIACION VIGENTE</t>
  </si>
  <si>
    <t>CDP MES</t>
  </si>
  <si>
    <t>CDP ACUMULADOS</t>
  </si>
  <si>
    <t>COMPROMISOS MES</t>
  </si>
  <si>
    <t>OBLIGACIONES MES</t>
  </si>
  <si>
    <t>OBLIGACIONES ACUMULADAS</t>
  </si>
  <si>
    <t>PAGOS MES</t>
  </si>
  <si>
    <t>COMPROMISOS ACUMULADOS</t>
  </si>
  <si>
    <t>Gastos Judiciales</t>
  </si>
  <si>
    <t>Arrendamiento</t>
  </si>
  <si>
    <t>OCTUBRE</t>
  </si>
  <si>
    <t>EJECUCION PRESUPUESTAL VIGENCIA 2013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</si>
</sst>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000"/>
    <numFmt numFmtId="166" formatCode="00"/>
    <numFmt numFmtId="167" formatCode="0000"/>
    <numFmt numFmtId="168" formatCode="d\ &quot;de&quot;\ mmmm\ &quot;de&quot;\ yyyy"/>
    <numFmt numFmtId="169" formatCode="mmmm\-yy"/>
    <numFmt numFmtId="170" formatCode="_-* #,##0.00\ _P_t_s_-;\-* #,##0.00\ _P_t_s_-;_-* &quot;-&quot;??\ _P_t_s_-;_-@_-"/>
    <numFmt numFmtId="171" formatCode="_-* #,##0\ _P_t_s_-;\-* #,##0\ _P_t_s_-;_-* &quot;-&quot;??\ _P_t_s_-;_-@_-"/>
    <numFmt numFmtId="172" formatCode="dd/mm/yyyy;@"/>
    <numFmt numFmtId="173" formatCode="General_)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5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8"/>
      <color indexed="8"/>
      <name val="Arial"/>
      <family val="2"/>
    </font>
    <font>
      <i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b/>
      <sz val="10"/>
      <color indexed="10"/>
      <name val="Arial"/>
      <family val="2"/>
    </font>
    <font>
      <b/>
      <i/>
      <sz val="11"/>
      <color indexed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5"/>
      <color theme="1"/>
      <name val="Arial"/>
      <family val="2"/>
    </font>
    <font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8"/>
      <color theme="1"/>
      <name val="Arial"/>
      <family val="2"/>
    </font>
    <font>
      <i/>
      <sz val="12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i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1"/>
      <color rgb="FFFF0000"/>
      <name val="Arial"/>
      <family val="2"/>
    </font>
    <font>
      <b/>
      <sz val="9"/>
      <color theme="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9"/>
      </bottom>
    </border>
    <border>
      <left/>
      <right/>
      <top style="thin">
        <color indexed="9"/>
      </top>
      <bottom style="double">
        <color indexed="9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3" borderId="0" applyNumberFormat="0" applyBorder="0" applyAlignment="0" applyProtection="0"/>
    <xf numFmtId="0" fontId="14" fillId="12" borderId="0" applyNumberFormat="0" applyBorder="0" applyAlignment="0" applyProtection="0"/>
    <xf numFmtId="0" fontId="15" fillId="2" borderId="1" applyNumberFormat="0" applyAlignment="0" applyProtection="0"/>
    <xf numFmtId="0" fontId="16" fillId="13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9" fillId="3" borderId="1" applyNumberFormat="0" applyAlignment="0" applyProtection="0"/>
    <xf numFmtId="0" fontId="20" fillId="17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2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2" fillId="2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361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40" fontId="4" fillId="0" borderId="11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5" fillId="0" borderId="12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wrapText="1"/>
    </xf>
    <xf numFmtId="40" fontId="5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49" fontId="6" fillId="0" borderId="12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wrapText="1"/>
    </xf>
    <xf numFmtId="40" fontId="6" fillId="0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43" fontId="6" fillId="0" borderId="0" xfId="48" applyFont="1" applyFill="1" applyBorder="1" applyAlignment="1">
      <alignment/>
    </xf>
    <xf numFmtId="49" fontId="5" fillId="0" borderId="13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wrapText="1"/>
    </xf>
    <xf numFmtId="40" fontId="5" fillId="0" borderId="13" xfId="0" applyNumberFormat="1" applyFont="1" applyFill="1" applyBorder="1" applyAlignment="1">
      <alignment/>
    </xf>
    <xf numFmtId="165" fontId="5" fillId="0" borderId="13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166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38" fontId="8" fillId="0" borderId="20" xfId="0" applyNumberFormat="1" applyFont="1" applyFill="1" applyBorder="1" applyAlignment="1">
      <alignment/>
    </xf>
    <xf numFmtId="38" fontId="8" fillId="0" borderId="11" xfId="0" applyNumberFormat="1" applyFont="1" applyFill="1" applyBorder="1" applyAlignment="1">
      <alignment/>
    </xf>
    <xf numFmtId="38" fontId="0" fillId="0" borderId="11" xfId="0" applyNumberFormat="1" applyFont="1" applyFill="1" applyBorder="1" applyAlignment="1">
      <alignment/>
    </xf>
    <xf numFmtId="38" fontId="8" fillId="0" borderId="11" xfId="0" applyNumberFormat="1" applyFont="1" applyFill="1" applyBorder="1" applyAlignment="1">
      <alignment/>
    </xf>
    <xf numFmtId="38" fontId="8" fillId="0" borderId="21" xfId="0" applyNumberFormat="1" applyFont="1" applyFill="1" applyBorder="1" applyAlignment="1">
      <alignment/>
    </xf>
    <xf numFmtId="38" fontId="8" fillId="0" borderId="11" xfId="0" applyNumberFormat="1" applyFont="1" applyFill="1" applyBorder="1" applyAlignment="1">
      <alignment horizontal="right"/>
    </xf>
    <xf numFmtId="38" fontId="8" fillId="0" borderId="22" xfId="0" applyNumberFormat="1" applyFont="1" applyFill="1" applyBorder="1" applyAlignment="1">
      <alignment horizontal="right"/>
    </xf>
    <xf numFmtId="38" fontId="5" fillId="0" borderId="0" xfId="0" applyNumberFormat="1" applyFont="1" applyFill="1" applyBorder="1" applyAlignment="1">
      <alignment/>
    </xf>
    <xf numFmtId="0" fontId="5" fillId="0" borderId="0" xfId="53" applyFont="1">
      <alignment/>
      <protection/>
    </xf>
    <xf numFmtId="170" fontId="5" fillId="0" borderId="0" xfId="49" applyFont="1" applyBorder="1" applyAlignment="1">
      <alignment/>
    </xf>
    <xf numFmtId="0" fontId="5" fillId="0" borderId="0" xfId="53" applyFont="1" applyBorder="1" applyAlignment="1">
      <alignment/>
      <protection/>
    </xf>
    <xf numFmtId="0" fontId="5" fillId="0" borderId="0" xfId="53" applyFont="1" applyBorder="1" applyAlignment="1">
      <alignment horizontal="right"/>
      <protection/>
    </xf>
    <xf numFmtId="170" fontId="5" fillId="0" borderId="0" xfId="49" applyFont="1" applyBorder="1" applyAlignment="1">
      <alignment horizontal="right"/>
    </xf>
    <xf numFmtId="0" fontId="2" fillId="0" borderId="0" xfId="53" applyFont="1" applyBorder="1">
      <alignment/>
      <protection/>
    </xf>
    <xf numFmtId="0" fontId="2" fillId="0" borderId="0" xfId="53" applyFont="1">
      <alignment/>
      <protection/>
    </xf>
    <xf numFmtId="0" fontId="0" fillId="0" borderId="0" xfId="53" applyFont="1" applyBorder="1" applyAlignment="1">
      <alignment horizontal="right"/>
      <protection/>
    </xf>
    <xf numFmtId="0" fontId="0" fillId="0" borderId="0" xfId="53" applyFont="1" applyBorder="1">
      <alignment/>
      <protection/>
    </xf>
    <xf numFmtId="49" fontId="2" fillId="0" borderId="0" xfId="53" applyNumberFormat="1" applyFont="1">
      <alignment/>
      <protection/>
    </xf>
    <xf numFmtId="0" fontId="2" fillId="0" borderId="0" xfId="53" applyFont="1" applyAlignment="1">
      <alignment horizontal="right"/>
      <protection/>
    </xf>
    <xf numFmtId="0" fontId="10" fillId="0" borderId="0" xfId="53" applyFont="1" applyFill="1" applyAlignment="1">
      <alignment horizontal="center"/>
      <protection/>
    </xf>
    <xf numFmtId="49" fontId="5" fillId="0" borderId="12" xfId="53" applyNumberFormat="1" applyFont="1" applyBorder="1" applyAlignment="1">
      <alignment/>
      <protection/>
    </xf>
    <xf numFmtId="49" fontId="5" fillId="0" borderId="23" xfId="53" applyNumberFormat="1" applyFont="1" applyBorder="1">
      <alignment/>
      <protection/>
    </xf>
    <xf numFmtId="0" fontId="5" fillId="0" borderId="13" xfId="53" applyFont="1" applyBorder="1" quotePrefix="1">
      <alignment/>
      <protection/>
    </xf>
    <xf numFmtId="0" fontId="5" fillId="0" borderId="13" xfId="53" applyFont="1" applyBorder="1" applyAlignment="1" quotePrefix="1">
      <alignment horizontal="right"/>
      <protection/>
    </xf>
    <xf numFmtId="0" fontId="5" fillId="0" borderId="13" xfId="53" applyFont="1" applyBorder="1" applyAlignment="1">
      <alignment horizontal="right"/>
      <protection/>
    </xf>
    <xf numFmtId="0" fontId="5" fillId="0" borderId="13" xfId="53" applyFont="1" applyBorder="1">
      <alignment/>
      <protection/>
    </xf>
    <xf numFmtId="170" fontId="5" fillId="0" borderId="13" xfId="49" applyFont="1" applyBorder="1" applyAlignment="1">
      <alignment horizontal="right"/>
    </xf>
    <xf numFmtId="49" fontId="0" fillId="0" borderId="12" xfId="53" applyNumberFormat="1" applyFont="1" applyBorder="1">
      <alignment/>
      <protection/>
    </xf>
    <xf numFmtId="0" fontId="8" fillId="0" borderId="0" xfId="53" applyFont="1" applyBorder="1" applyAlignment="1">
      <alignment horizontal="left"/>
      <protection/>
    </xf>
    <xf numFmtId="0" fontId="8" fillId="0" borderId="0" xfId="53" applyFont="1" applyBorder="1" applyAlignment="1">
      <alignment horizontal="right"/>
      <protection/>
    </xf>
    <xf numFmtId="0" fontId="11" fillId="0" borderId="0" xfId="53" applyFont="1" applyBorder="1" applyAlignment="1">
      <alignment horizontal="right"/>
      <protection/>
    </xf>
    <xf numFmtId="17" fontId="8" fillId="0" borderId="0" xfId="49" applyNumberFormat="1" applyFont="1" applyBorder="1" applyAlignment="1">
      <alignment horizontal="center"/>
    </xf>
    <xf numFmtId="169" fontId="8" fillId="0" borderId="0" xfId="49" applyNumberFormat="1" applyFont="1" applyBorder="1" applyAlignment="1">
      <alignment horizontal="right"/>
    </xf>
    <xf numFmtId="171" fontId="8" fillId="0" borderId="0" xfId="49" applyNumberFormat="1" applyFont="1" applyBorder="1" applyAlignment="1">
      <alignment horizontal="right"/>
    </xf>
    <xf numFmtId="0" fontId="0" fillId="0" borderId="0" xfId="53" applyFont="1">
      <alignment/>
      <protection/>
    </xf>
    <xf numFmtId="1" fontId="8" fillId="0" borderId="0" xfId="49" applyNumberFormat="1" applyFont="1" applyBorder="1" applyAlignment="1">
      <alignment horizontal="center"/>
    </xf>
    <xf numFmtId="1" fontId="8" fillId="0" borderId="0" xfId="49" applyNumberFormat="1" applyFont="1" applyBorder="1" applyAlignment="1">
      <alignment horizontal="right"/>
    </xf>
    <xf numFmtId="0" fontId="0" fillId="0" borderId="0" xfId="53" applyFont="1" applyBorder="1" quotePrefix="1">
      <alignment/>
      <protection/>
    </xf>
    <xf numFmtId="172" fontId="8" fillId="0" borderId="0" xfId="49" applyNumberFormat="1" applyFont="1" applyBorder="1" applyAlignment="1">
      <alignment horizontal="right"/>
    </xf>
    <xf numFmtId="10" fontId="8" fillId="0" borderId="24" xfId="0" applyNumberFormat="1" applyFont="1" applyFill="1" applyBorder="1" applyAlignment="1">
      <alignment/>
    </xf>
    <xf numFmtId="10" fontId="8" fillId="0" borderId="25" xfId="0" applyNumberFormat="1" applyFont="1" applyFill="1" applyBorder="1" applyAlignment="1">
      <alignment/>
    </xf>
    <xf numFmtId="10" fontId="0" fillId="0" borderId="25" xfId="0" applyNumberFormat="1" applyFont="1" applyFill="1" applyBorder="1" applyAlignment="1">
      <alignment/>
    </xf>
    <xf numFmtId="10" fontId="8" fillId="0" borderId="25" xfId="0" applyNumberFormat="1" applyFont="1" applyFill="1" applyBorder="1" applyAlignment="1">
      <alignment/>
    </xf>
    <xf numFmtId="10" fontId="8" fillId="0" borderId="25" xfId="0" applyNumberFormat="1" applyFont="1" applyFill="1" applyBorder="1" applyAlignment="1">
      <alignment horizontal="right"/>
    </xf>
    <xf numFmtId="10" fontId="8" fillId="0" borderId="26" xfId="0" applyNumberFormat="1" applyFont="1" applyFill="1" applyBorder="1" applyAlignment="1">
      <alignment/>
    </xf>
    <xf numFmtId="10" fontId="8" fillId="0" borderId="22" xfId="0" applyNumberFormat="1" applyFont="1" applyFill="1" applyBorder="1" applyAlignment="1">
      <alignment horizontal="right"/>
    </xf>
    <xf numFmtId="10" fontId="5" fillId="0" borderId="27" xfId="0" applyNumberFormat="1" applyFont="1" applyFill="1" applyBorder="1" applyAlignment="1">
      <alignment/>
    </xf>
    <xf numFmtId="10" fontId="6" fillId="0" borderId="27" xfId="48" applyNumberFormat="1" applyFont="1" applyFill="1" applyBorder="1" applyAlignment="1">
      <alignment/>
    </xf>
    <xf numFmtId="10" fontId="6" fillId="0" borderId="27" xfId="0" applyNumberFormat="1" applyFont="1" applyFill="1" applyBorder="1" applyAlignment="1">
      <alignment/>
    </xf>
    <xf numFmtId="10" fontId="5" fillId="0" borderId="28" xfId="0" applyNumberFormat="1" applyFont="1" applyFill="1" applyBorder="1" applyAlignment="1">
      <alignment/>
    </xf>
    <xf numFmtId="10" fontId="2" fillId="0" borderId="0" xfId="53" applyNumberFormat="1" applyFont="1">
      <alignment/>
      <protection/>
    </xf>
    <xf numFmtId="0" fontId="5" fillId="0" borderId="0" xfId="53" applyFont="1" applyBorder="1">
      <alignment/>
      <protection/>
    </xf>
    <xf numFmtId="10" fontId="5" fillId="0" borderId="27" xfId="53" applyNumberFormat="1" applyFont="1" applyBorder="1">
      <alignment/>
      <protection/>
    </xf>
    <xf numFmtId="10" fontId="0" fillId="0" borderId="27" xfId="53" applyNumberFormat="1" applyFont="1" applyBorder="1">
      <alignment/>
      <protection/>
    </xf>
    <xf numFmtId="170" fontId="5" fillId="0" borderId="13" xfId="49" applyFont="1" applyBorder="1" applyAlignment="1">
      <alignment/>
    </xf>
    <xf numFmtId="10" fontId="5" fillId="0" borderId="28" xfId="53" applyNumberFormat="1" applyFont="1" applyBorder="1">
      <alignment/>
      <protection/>
    </xf>
    <xf numFmtId="49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49" fontId="4" fillId="0" borderId="29" xfId="0" applyNumberFormat="1" applyFont="1" applyFill="1" applyBorder="1" applyAlignment="1">
      <alignment horizontal="left" wrapText="1"/>
    </xf>
    <xf numFmtId="164" fontId="2" fillId="0" borderId="0" xfId="46" applyFont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40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38" fontId="2" fillId="0" borderId="0" xfId="53" applyNumberFormat="1" applyFont="1">
      <alignment/>
      <protection/>
    </xf>
    <xf numFmtId="0" fontId="3" fillId="0" borderId="11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left" wrapText="1"/>
    </xf>
    <xf numFmtId="38" fontId="0" fillId="0" borderId="2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left" wrapText="1"/>
    </xf>
    <xf numFmtId="40" fontId="0" fillId="0" borderId="0" xfId="0" applyNumberFormat="1" applyFont="1" applyFill="1" applyBorder="1" applyAlignment="1">
      <alignment/>
    </xf>
    <xf numFmtId="164" fontId="8" fillId="0" borderId="0" xfId="46" applyFont="1" applyAlignment="1">
      <alignment/>
    </xf>
    <xf numFmtId="164" fontId="0" fillId="0" borderId="0" xfId="46" applyFont="1" applyAlignment="1">
      <alignment/>
    </xf>
    <xf numFmtId="1" fontId="0" fillId="7" borderId="17" xfId="0" applyNumberFormat="1" applyFont="1" applyFill="1" applyBorder="1" applyAlignment="1">
      <alignment horizontal="center"/>
    </xf>
    <xf numFmtId="1" fontId="0" fillId="7" borderId="11" xfId="0" applyNumberFormat="1" applyFont="1" applyFill="1" applyBorder="1" applyAlignment="1">
      <alignment horizontal="center"/>
    </xf>
    <xf numFmtId="49" fontId="0" fillId="7" borderId="11" xfId="0" applyNumberFormat="1" applyFont="1" applyFill="1" applyBorder="1" applyAlignment="1">
      <alignment horizontal="center"/>
    </xf>
    <xf numFmtId="38" fontId="0" fillId="7" borderId="11" xfId="0" applyNumberFormat="1" applyFont="1" applyFill="1" applyBorder="1" applyAlignment="1">
      <alignment/>
    </xf>
    <xf numFmtId="0" fontId="0" fillId="7" borderId="11" xfId="0" applyFont="1" applyFill="1" applyBorder="1" applyAlignment="1">
      <alignment horizontal="center"/>
    </xf>
    <xf numFmtId="166" fontId="0" fillId="7" borderId="11" xfId="0" applyNumberFormat="1" applyFont="1" applyFill="1" applyBorder="1" applyAlignment="1">
      <alignment horizontal="center"/>
    </xf>
    <xf numFmtId="0" fontId="4" fillId="7" borderId="11" xfId="0" applyFont="1" applyFill="1" applyBorder="1" applyAlignment="1">
      <alignment wrapText="1"/>
    </xf>
    <xf numFmtId="40" fontId="4" fillId="7" borderId="11" xfId="0" applyNumberFormat="1" applyFont="1" applyFill="1" applyBorder="1" applyAlignment="1">
      <alignment/>
    </xf>
    <xf numFmtId="49" fontId="4" fillId="7" borderId="29" xfId="0" applyNumberFormat="1" applyFont="1" applyFill="1" applyBorder="1" applyAlignment="1">
      <alignment horizontal="left" wrapText="1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33" xfId="0" applyFont="1" applyBorder="1" applyAlignment="1">
      <alignment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4" fontId="10" fillId="0" borderId="38" xfId="0" applyNumberFormat="1" applyFont="1" applyBorder="1" applyAlignment="1">
      <alignment/>
    </xf>
    <xf numFmtId="49" fontId="4" fillId="7" borderId="10" xfId="0" applyNumberFormat="1" applyFont="1" applyFill="1" applyBorder="1" applyAlignment="1">
      <alignment wrapText="1"/>
    </xf>
    <xf numFmtId="10" fontId="0" fillId="7" borderId="25" xfId="0" applyNumberFormat="1" applyFont="1" applyFill="1" applyBorder="1" applyAlignment="1">
      <alignment/>
    </xf>
    <xf numFmtId="0" fontId="0" fillId="7" borderId="10" xfId="0" applyFont="1" applyFill="1" applyBorder="1" applyAlignment="1">
      <alignment wrapText="1"/>
    </xf>
    <xf numFmtId="0" fontId="4" fillId="7" borderId="11" xfId="0" applyFont="1" applyFill="1" applyBorder="1" applyAlignment="1">
      <alignment horizontal="right" wrapText="1"/>
    </xf>
    <xf numFmtId="0" fontId="4" fillId="7" borderId="11" xfId="0" applyFont="1" applyFill="1" applyBorder="1" applyAlignment="1">
      <alignment horizontal="left" wrapText="1"/>
    </xf>
    <xf numFmtId="38" fontId="0" fillId="7" borderId="11" xfId="0" applyNumberFormat="1" applyFont="1" applyFill="1" applyBorder="1" applyAlignment="1">
      <alignment horizontal="right"/>
    </xf>
    <xf numFmtId="10" fontId="8" fillId="7" borderId="25" xfId="0" applyNumberFormat="1" applyFont="1" applyFill="1" applyBorder="1" applyAlignment="1">
      <alignment horizontal="right"/>
    </xf>
    <xf numFmtId="0" fontId="4" fillId="7" borderId="10" xfId="0" applyFont="1" applyFill="1" applyBorder="1" applyAlignment="1">
      <alignment wrapText="1"/>
    </xf>
    <xf numFmtId="4" fontId="10" fillId="0" borderId="25" xfId="0" applyNumberFormat="1" applyFont="1" applyBorder="1" applyAlignment="1">
      <alignment/>
    </xf>
    <xf numFmtId="4" fontId="10" fillId="0" borderId="26" xfId="0" applyNumberFormat="1" applyFont="1" applyBorder="1" applyAlignment="1">
      <alignment/>
    </xf>
    <xf numFmtId="38" fontId="2" fillId="0" borderId="0" xfId="53" applyNumberFormat="1" applyFont="1" applyBorder="1">
      <alignment/>
      <protection/>
    </xf>
    <xf numFmtId="10" fontId="0" fillId="0" borderId="39" xfId="0" applyNumberFormat="1" applyFont="1" applyFill="1" applyBorder="1" applyAlignment="1">
      <alignment/>
    </xf>
    <xf numFmtId="10" fontId="8" fillId="0" borderId="22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47" fillId="0" borderId="27" xfId="0" applyFont="1" applyFill="1" applyBorder="1" applyAlignment="1">
      <alignment/>
    </xf>
    <xf numFmtId="0" fontId="48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centerContinuous"/>
    </xf>
    <xf numFmtId="168" fontId="48" fillId="0" borderId="0" xfId="0" applyNumberFormat="1" applyFont="1" applyFill="1" applyBorder="1" applyAlignment="1">
      <alignment horizontal="centerContinuous"/>
    </xf>
    <xf numFmtId="49" fontId="49" fillId="0" borderId="14" xfId="0" applyNumberFormat="1" applyFont="1" applyFill="1" applyBorder="1" applyAlignment="1">
      <alignment horizontal="center" vertical="center"/>
    </xf>
    <xf numFmtId="1" fontId="49" fillId="0" borderId="19" xfId="0" applyNumberFormat="1" applyFont="1" applyFill="1" applyBorder="1" applyAlignment="1">
      <alignment horizontal="center" vertical="center"/>
    </xf>
    <xf numFmtId="49" fontId="49" fillId="0" borderId="19" xfId="0" applyNumberFormat="1" applyFont="1" applyFill="1" applyBorder="1" applyAlignment="1">
      <alignment horizontal="center" vertical="center"/>
    </xf>
    <xf numFmtId="1" fontId="49" fillId="0" borderId="14" xfId="0" applyNumberFormat="1" applyFont="1" applyFill="1" applyBorder="1" applyAlignment="1">
      <alignment horizontal="center" vertical="center"/>
    </xf>
    <xf numFmtId="49" fontId="48" fillId="0" borderId="14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/>
    </xf>
    <xf numFmtId="49" fontId="48" fillId="0" borderId="15" xfId="0" applyNumberFormat="1" applyFont="1" applyFill="1" applyBorder="1" applyAlignment="1">
      <alignment horizontal="center" vertical="center"/>
    </xf>
    <xf numFmtId="49" fontId="48" fillId="0" borderId="16" xfId="0" applyNumberFormat="1" applyFont="1" applyFill="1" applyBorder="1" applyAlignment="1">
      <alignment horizontal="center" vertical="center"/>
    </xf>
    <xf numFmtId="38" fontId="48" fillId="0" borderId="20" xfId="0" applyNumberFormat="1" applyFont="1" applyFill="1" applyBorder="1" applyAlignment="1">
      <alignment/>
    </xf>
    <xf numFmtId="10" fontId="48" fillId="0" borderId="20" xfId="55" applyNumberFormat="1" applyFont="1" applyFill="1" applyBorder="1" applyAlignment="1">
      <alignment/>
    </xf>
    <xf numFmtId="10" fontId="48" fillId="0" borderId="24" xfId="55" applyNumberFormat="1" applyFont="1" applyFill="1" applyBorder="1" applyAlignment="1">
      <alignment/>
    </xf>
    <xf numFmtId="0" fontId="51" fillId="0" borderId="0" xfId="0" applyFont="1" applyFill="1" applyAlignment="1">
      <alignment horizontal="center"/>
    </xf>
    <xf numFmtId="49" fontId="52" fillId="0" borderId="11" xfId="0" applyNumberFormat="1" applyFont="1" applyFill="1" applyBorder="1" applyAlignment="1">
      <alignment horizontal="left" wrapText="1"/>
    </xf>
    <xf numFmtId="38" fontId="48" fillId="0" borderId="11" xfId="0" applyNumberFormat="1" applyFont="1" applyFill="1" applyBorder="1" applyAlignment="1">
      <alignment/>
    </xf>
    <xf numFmtId="10" fontId="48" fillId="0" borderId="11" xfId="55" applyNumberFormat="1" applyFont="1" applyFill="1" applyBorder="1" applyAlignment="1">
      <alignment/>
    </xf>
    <xf numFmtId="10" fontId="48" fillId="0" borderId="25" xfId="55" applyNumberFormat="1" applyFont="1" applyFill="1" applyBorder="1" applyAlignment="1">
      <alignment/>
    </xf>
    <xf numFmtId="0" fontId="51" fillId="0" borderId="0" xfId="0" applyFont="1" applyFill="1" applyAlignment="1">
      <alignment/>
    </xf>
    <xf numFmtId="49" fontId="53" fillId="0" borderId="11" xfId="0" applyNumberFormat="1" applyFont="1" applyFill="1" applyBorder="1" applyAlignment="1">
      <alignment wrapText="1"/>
    </xf>
    <xf numFmtId="49" fontId="52" fillId="0" borderId="11" xfId="0" applyNumberFormat="1" applyFont="1" applyFill="1" applyBorder="1" applyAlignment="1">
      <alignment wrapText="1"/>
    </xf>
    <xf numFmtId="49" fontId="54" fillId="0" borderId="11" xfId="0" applyNumberFormat="1" applyFont="1" applyFill="1" applyBorder="1" applyAlignment="1">
      <alignment wrapText="1"/>
    </xf>
    <xf numFmtId="38" fontId="47" fillId="0" borderId="11" xfId="0" applyNumberFormat="1" applyFont="1" applyFill="1" applyBorder="1" applyAlignment="1">
      <alignment/>
    </xf>
    <xf numFmtId="10" fontId="47" fillId="0" borderId="11" xfId="0" applyNumberFormat="1" applyFont="1" applyFill="1" applyBorder="1" applyAlignment="1">
      <alignment horizontal="right"/>
    </xf>
    <xf numFmtId="10" fontId="47" fillId="0" borderId="25" xfId="55" applyNumberFormat="1" applyFont="1" applyFill="1" applyBorder="1" applyAlignment="1">
      <alignment/>
    </xf>
    <xf numFmtId="0" fontId="55" fillId="0" borderId="0" xfId="0" applyFont="1" applyFill="1" applyAlignment="1">
      <alignment/>
    </xf>
    <xf numFmtId="10" fontId="48" fillId="0" borderId="11" xfId="0" applyNumberFormat="1" applyFont="1" applyFill="1" applyBorder="1" applyAlignment="1">
      <alignment/>
    </xf>
    <xf numFmtId="10" fontId="48" fillId="0" borderId="25" xfId="55" applyNumberFormat="1" applyFont="1" applyFill="1" applyBorder="1" applyAlignment="1">
      <alignment/>
    </xf>
    <xf numFmtId="49" fontId="54" fillId="0" borderId="11" xfId="0" applyNumberFormat="1" applyFont="1" applyFill="1" applyBorder="1" applyAlignment="1">
      <alignment horizontal="left" wrapText="1"/>
    </xf>
    <xf numFmtId="10" fontId="48" fillId="0" borderId="11" xfId="0" applyNumberFormat="1" applyFont="1" applyFill="1" applyBorder="1" applyAlignment="1">
      <alignment horizontal="right"/>
    </xf>
    <xf numFmtId="10" fontId="48" fillId="0" borderId="25" xfId="0" applyNumberFormat="1" applyFont="1" applyFill="1" applyBorder="1" applyAlignment="1">
      <alignment horizontal="right"/>
    </xf>
    <xf numFmtId="10" fontId="47" fillId="0" borderId="25" xfId="0" applyNumberFormat="1" applyFont="1" applyFill="1" applyBorder="1" applyAlignment="1">
      <alignment horizontal="right"/>
    </xf>
    <xf numFmtId="1" fontId="48" fillId="0" borderId="17" xfId="0" applyNumberFormat="1" applyFont="1" applyFill="1" applyBorder="1" applyAlignment="1">
      <alignment horizontal="center" vertical="center"/>
    </xf>
    <xf numFmtId="1" fontId="48" fillId="0" borderId="11" xfId="0" applyNumberFormat="1" applyFont="1" applyFill="1" applyBorder="1" applyAlignment="1">
      <alignment horizontal="center" vertical="center"/>
    </xf>
    <xf numFmtId="0" fontId="48" fillId="0" borderId="11" xfId="0" applyNumberFormat="1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/>
    </xf>
    <xf numFmtId="49" fontId="52" fillId="0" borderId="11" xfId="0" applyNumberFormat="1" applyFont="1" applyFill="1" applyBorder="1" applyAlignment="1">
      <alignment horizontal="left" vertical="center" wrapText="1"/>
    </xf>
    <xf numFmtId="38" fontId="48" fillId="0" borderId="11" xfId="0" applyNumberFormat="1" applyFont="1" applyFill="1" applyBorder="1" applyAlignment="1">
      <alignment vertical="center"/>
    </xf>
    <xf numFmtId="10" fontId="48" fillId="0" borderId="11" xfId="0" applyNumberFormat="1" applyFont="1" applyFill="1" applyBorder="1" applyAlignment="1">
      <alignment vertical="center"/>
    </xf>
    <xf numFmtId="10" fontId="48" fillId="0" borderId="25" xfId="55" applyNumberFormat="1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10" fontId="48" fillId="0" borderId="11" xfId="55" applyNumberFormat="1" applyFont="1" applyFill="1" applyBorder="1" applyAlignment="1">
      <alignment/>
    </xf>
    <xf numFmtId="3" fontId="52" fillId="0" borderId="11" xfId="0" applyNumberFormat="1" applyFont="1" applyFill="1" applyBorder="1" applyAlignment="1">
      <alignment wrapText="1"/>
    </xf>
    <xf numFmtId="0" fontId="52" fillId="0" borderId="11" xfId="0" applyFont="1" applyFill="1" applyBorder="1" applyAlignment="1">
      <alignment wrapText="1"/>
    </xf>
    <xf numFmtId="38" fontId="48" fillId="0" borderId="11" xfId="0" applyNumberFormat="1" applyFont="1" applyFill="1" applyBorder="1" applyAlignment="1">
      <alignment/>
    </xf>
    <xf numFmtId="0" fontId="54" fillId="0" borderId="11" xfId="0" applyFont="1" applyFill="1" applyBorder="1" applyAlignment="1">
      <alignment wrapText="1"/>
    </xf>
    <xf numFmtId="40" fontId="52" fillId="0" borderId="11" xfId="0" applyNumberFormat="1" applyFont="1" applyFill="1" applyBorder="1" applyAlignment="1">
      <alignment/>
    </xf>
    <xf numFmtId="40" fontId="54" fillId="0" borderId="11" xfId="0" applyNumberFormat="1" applyFont="1" applyFill="1" applyBorder="1" applyAlignment="1">
      <alignment/>
    </xf>
    <xf numFmtId="38" fontId="48" fillId="0" borderId="11" xfId="0" applyNumberFormat="1" applyFont="1" applyFill="1" applyBorder="1" applyAlignment="1">
      <alignment horizontal="right"/>
    </xf>
    <xf numFmtId="10" fontId="48" fillId="0" borderId="11" xfId="55" applyNumberFormat="1" applyFont="1" applyFill="1" applyBorder="1" applyAlignment="1">
      <alignment horizontal="right"/>
    </xf>
    <xf numFmtId="10" fontId="48" fillId="0" borderId="25" xfId="55" applyNumberFormat="1" applyFont="1" applyFill="1" applyBorder="1" applyAlignment="1">
      <alignment horizontal="right"/>
    </xf>
    <xf numFmtId="0" fontId="51" fillId="0" borderId="0" xfId="0" applyFont="1" applyFill="1" applyAlignment="1">
      <alignment horizontal="right"/>
    </xf>
    <xf numFmtId="0" fontId="52" fillId="0" borderId="11" xfId="0" applyFont="1" applyFill="1" applyBorder="1" applyAlignment="1">
      <alignment horizontal="left" wrapText="1"/>
    </xf>
    <xf numFmtId="0" fontId="48" fillId="0" borderId="11" xfId="0" applyFont="1" applyFill="1" applyBorder="1" applyAlignment="1">
      <alignment horizontal="left" wrapText="1"/>
    </xf>
    <xf numFmtId="0" fontId="56" fillId="0" borderId="11" xfId="0" applyFont="1" applyFill="1" applyBorder="1" applyAlignment="1">
      <alignment wrapText="1"/>
    </xf>
    <xf numFmtId="49" fontId="52" fillId="0" borderId="40" xfId="0" applyNumberFormat="1" applyFont="1" applyFill="1" applyBorder="1" applyAlignment="1">
      <alignment horizontal="left" wrapText="1"/>
    </xf>
    <xf numFmtId="38" fontId="48" fillId="0" borderId="40" xfId="0" applyNumberFormat="1" applyFont="1" applyFill="1" applyBorder="1" applyAlignment="1">
      <alignment/>
    </xf>
    <xf numFmtId="10" fontId="48" fillId="0" borderId="40" xfId="55" applyNumberFormat="1" applyFont="1" applyFill="1" applyBorder="1" applyAlignment="1">
      <alignment/>
    </xf>
    <xf numFmtId="49" fontId="54" fillId="0" borderId="41" xfId="0" applyNumberFormat="1" applyFont="1" applyFill="1" applyBorder="1" applyAlignment="1">
      <alignment horizontal="left" wrapText="1"/>
    </xf>
    <xf numFmtId="38" fontId="47" fillId="0" borderId="41" xfId="0" applyNumberFormat="1" applyFont="1" applyFill="1" applyBorder="1" applyAlignment="1">
      <alignment/>
    </xf>
    <xf numFmtId="38" fontId="48" fillId="0" borderId="22" xfId="0" applyNumberFormat="1" applyFont="1" applyFill="1" applyBorder="1" applyAlignment="1">
      <alignment horizontal="right"/>
    </xf>
    <xf numFmtId="10" fontId="48" fillId="0" borderId="42" xfId="0" applyNumberFormat="1" applyFont="1" applyFill="1" applyBorder="1" applyAlignment="1">
      <alignment horizontal="right"/>
    </xf>
    <xf numFmtId="10" fontId="48" fillId="0" borderId="22" xfId="0" applyNumberFormat="1" applyFont="1" applyFill="1" applyBorder="1" applyAlignment="1">
      <alignment horizontal="right"/>
    </xf>
    <xf numFmtId="0" fontId="55" fillId="0" borderId="0" xfId="0" applyFont="1" applyFill="1" applyAlignment="1">
      <alignment horizontal="right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wrapText="1"/>
    </xf>
    <xf numFmtId="4" fontId="50" fillId="0" borderId="0" xfId="0" applyNumberFormat="1" applyFont="1" applyFill="1" applyAlignment="1">
      <alignment/>
    </xf>
    <xf numFmtId="4" fontId="58" fillId="0" borderId="0" xfId="0" applyNumberFormat="1" applyFont="1" applyFill="1" applyAlignment="1">
      <alignment/>
    </xf>
    <xf numFmtId="167" fontId="48" fillId="0" borderId="0" xfId="0" applyNumberFormat="1" applyFont="1" applyFill="1" applyBorder="1" applyAlignment="1">
      <alignment horizontal="center" vertical="center"/>
    </xf>
    <xf numFmtId="1" fontId="47" fillId="0" borderId="17" xfId="0" applyNumberFormat="1" applyFont="1" applyFill="1" applyBorder="1" applyAlignment="1">
      <alignment horizontal="center" vertical="center"/>
    </xf>
    <xf numFmtId="1" fontId="47" fillId="0" borderId="11" xfId="0" applyNumberFormat="1" applyFont="1" applyFill="1" applyBorder="1" applyAlignment="1">
      <alignment horizontal="center" vertical="center"/>
    </xf>
    <xf numFmtId="0" fontId="47" fillId="0" borderId="11" xfId="0" applyNumberFormat="1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/>
    </xf>
    <xf numFmtId="166" fontId="48" fillId="0" borderId="11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7" fillId="0" borderId="17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166" fontId="47" fillId="0" borderId="11" xfId="0" applyNumberFormat="1" applyFont="1" applyFill="1" applyBorder="1" applyAlignment="1">
      <alignment horizontal="center" vertical="center"/>
    </xf>
    <xf numFmtId="0" fontId="48" fillId="0" borderId="17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right" vertical="center" wrapText="1"/>
    </xf>
    <xf numFmtId="0" fontId="52" fillId="0" borderId="11" xfId="0" applyFont="1" applyFill="1" applyBorder="1" applyAlignment="1">
      <alignment horizontal="right" vertical="center" wrapText="1"/>
    </xf>
    <xf numFmtId="0" fontId="48" fillId="0" borderId="43" xfId="0" applyNumberFormat="1" applyFont="1" applyFill="1" applyBorder="1" applyAlignment="1">
      <alignment horizontal="center" vertical="center"/>
    </xf>
    <xf numFmtId="1" fontId="48" fillId="0" borderId="40" xfId="0" applyNumberFormat="1" applyFont="1" applyFill="1" applyBorder="1" applyAlignment="1">
      <alignment horizontal="center" vertical="center"/>
    </xf>
    <xf numFmtId="49" fontId="47" fillId="0" borderId="40" xfId="0" applyNumberFormat="1" applyFont="1" applyFill="1" applyBorder="1" applyAlignment="1">
      <alignment horizontal="center" vertical="center"/>
    </xf>
    <xf numFmtId="0" fontId="47" fillId="0" borderId="41" xfId="0" applyNumberFormat="1" applyFont="1" applyFill="1" applyBorder="1" applyAlignment="1">
      <alignment horizontal="center" vertical="center"/>
    </xf>
    <xf numFmtId="1" fontId="47" fillId="0" borderId="41" xfId="0" applyNumberFormat="1" applyFont="1" applyFill="1" applyBorder="1" applyAlignment="1">
      <alignment horizontal="center" vertical="center"/>
    </xf>
    <xf numFmtId="49" fontId="47" fillId="0" borderId="41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1" fontId="59" fillId="0" borderId="17" xfId="0" applyNumberFormat="1" applyFont="1" applyFill="1" applyBorder="1" applyAlignment="1">
      <alignment horizontal="center" vertical="center"/>
    </xf>
    <xf numFmtId="1" fontId="59" fillId="0" borderId="11" xfId="0" applyNumberFormat="1" applyFont="1" applyFill="1" applyBorder="1" applyAlignment="1">
      <alignment horizontal="center" vertical="center"/>
    </xf>
    <xf numFmtId="0" fontId="59" fillId="0" borderId="11" xfId="0" applyNumberFormat="1" applyFont="1" applyFill="1" applyBorder="1" applyAlignment="1">
      <alignment horizontal="center" vertical="center"/>
    </xf>
    <xf numFmtId="49" fontId="59" fillId="0" borderId="11" xfId="0" applyNumberFormat="1" applyFont="1" applyFill="1" applyBorder="1" applyAlignment="1">
      <alignment horizontal="center" vertical="center"/>
    </xf>
    <xf numFmtId="49" fontId="60" fillId="0" borderId="11" xfId="0" applyNumberFormat="1" applyFont="1" applyFill="1" applyBorder="1" applyAlignment="1">
      <alignment wrapText="1"/>
    </xf>
    <xf numFmtId="38" fontId="59" fillId="0" borderId="11" xfId="0" applyNumberFormat="1" applyFont="1" applyFill="1" applyBorder="1" applyAlignment="1">
      <alignment/>
    </xf>
    <xf numFmtId="10" fontId="59" fillId="0" borderId="11" xfId="0" applyNumberFormat="1" applyFont="1" applyFill="1" applyBorder="1" applyAlignment="1">
      <alignment horizontal="right"/>
    </xf>
    <xf numFmtId="10" fontId="59" fillId="0" borderId="25" xfId="55" applyNumberFormat="1" applyFont="1" applyFill="1" applyBorder="1" applyAlignment="1">
      <alignment/>
    </xf>
    <xf numFmtId="0" fontId="61" fillId="0" borderId="0" xfId="0" applyFont="1" applyFill="1" applyAlignment="1">
      <alignment/>
    </xf>
    <xf numFmtId="0" fontId="59" fillId="0" borderId="17" xfId="0" applyNumberFormat="1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166" fontId="59" fillId="0" borderId="11" xfId="0" applyNumberFormat="1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wrapText="1"/>
    </xf>
    <xf numFmtId="49" fontId="62" fillId="0" borderId="11" xfId="0" applyNumberFormat="1" applyFont="1" applyFill="1" applyBorder="1" applyAlignment="1">
      <alignment horizontal="center" vertical="center"/>
    </xf>
    <xf numFmtId="166" fontId="62" fillId="0" borderId="11" xfId="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/>
    </xf>
    <xf numFmtId="1" fontId="48" fillId="0" borderId="0" xfId="0" applyNumberFormat="1" applyFont="1" applyFill="1" applyBorder="1" applyAlignment="1">
      <alignment horizontal="center" vertical="center"/>
    </xf>
    <xf numFmtId="49" fontId="49" fillId="0" borderId="15" xfId="0" applyNumberFormat="1" applyFont="1" applyFill="1" applyBorder="1" applyAlignment="1">
      <alignment horizontal="center" vertical="center"/>
    </xf>
    <xf numFmtId="49" fontId="49" fillId="0" borderId="16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left"/>
    </xf>
    <xf numFmtId="49" fontId="5" fillId="0" borderId="13" xfId="0" applyNumberFormat="1" applyFont="1" applyFill="1" applyBorder="1" applyAlignment="1">
      <alignment horizontal="left"/>
    </xf>
    <xf numFmtId="49" fontId="3" fillId="0" borderId="44" xfId="0" applyNumberFormat="1" applyFont="1" applyFill="1" applyBorder="1" applyAlignment="1">
      <alignment horizontal="center" wrapText="1"/>
    </xf>
    <xf numFmtId="49" fontId="3" fillId="0" borderId="45" xfId="0" applyNumberFormat="1" applyFont="1" applyFill="1" applyBorder="1" applyAlignment="1">
      <alignment horizontal="center" wrapText="1"/>
    </xf>
    <xf numFmtId="49" fontId="3" fillId="0" borderId="46" xfId="0" applyNumberFormat="1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right" wrapText="1"/>
    </xf>
    <xf numFmtId="0" fontId="3" fillId="0" borderId="47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3" fillId="0" borderId="42" xfId="0" applyFont="1" applyFill="1" applyBorder="1" applyAlignment="1">
      <alignment horizontal="right"/>
    </xf>
    <xf numFmtId="0" fontId="3" fillId="0" borderId="48" xfId="0" applyFont="1" applyFill="1" applyBorder="1" applyAlignment="1">
      <alignment horizontal="right"/>
    </xf>
    <xf numFmtId="0" fontId="3" fillId="0" borderId="49" xfId="0" applyFont="1" applyFill="1" applyBorder="1" applyAlignment="1">
      <alignment horizontal="right"/>
    </xf>
    <xf numFmtId="0" fontId="7" fillId="0" borderId="30" xfId="53" applyFont="1" applyBorder="1" applyAlignment="1">
      <alignment horizontal="center"/>
      <protection/>
    </xf>
    <xf numFmtId="0" fontId="7" fillId="0" borderId="19" xfId="53" applyFont="1" applyBorder="1" applyAlignment="1">
      <alignment horizontal="center"/>
      <protection/>
    </xf>
    <xf numFmtId="0" fontId="7" fillId="0" borderId="50" xfId="53" applyFont="1" applyBorder="1" applyAlignment="1">
      <alignment horizontal="center"/>
      <protection/>
    </xf>
    <xf numFmtId="0" fontId="7" fillId="0" borderId="12" xfId="53" applyFont="1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7" fillId="0" borderId="27" xfId="53" applyFont="1" applyBorder="1" applyAlignment="1">
      <alignment horizontal="center"/>
      <protection/>
    </xf>
    <xf numFmtId="0" fontId="8" fillId="18" borderId="14" xfId="53" applyFont="1" applyFill="1" applyBorder="1" applyAlignment="1">
      <alignment horizontal="center" vertical="justify"/>
      <protection/>
    </xf>
    <xf numFmtId="0" fontId="8" fillId="18" borderId="15" xfId="53" applyFont="1" applyFill="1" applyBorder="1" applyAlignment="1">
      <alignment horizontal="center" vertical="justify"/>
      <protection/>
    </xf>
    <xf numFmtId="0" fontId="8" fillId="18" borderId="16" xfId="53" applyFont="1" applyFill="1" applyBorder="1" applyAlignment="1">
      <alignment horizontal="center" vertical="justify"/>
      <protection/>
    </xf>
    <xf numFmtId="0" fontId="8" fillId="0" borderId="14" xfId="53" applyFont="1" applyFill="1" applyBorder="1" applyAlignment="1">
      <alignment horizontal="center" vertical="justify"/>
      <protection/>
    </xf>
    <xf numFmtId="0" fontId="8" fillId="0" borderId="15" xfId="53" applyFont="1" applyFill="1" applyBorder="1" applyAlignment="1">
      <alignment horizontal="center" vertical="justify"/>
      <protection/>
    </xf>
    <xf numFmtId="0" fontId="8" fillId="0" borderId="16" xfId="53" applyFont="1" applyFill="1" applyBorder="1" applyAlignment="1">
      <alignment horizontal="center" vertical="justify"/>
      <protection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10" fontId="8" fillId="0" borderId="14" xfId="53" applyNumberFormat="1" applyFont="1" applyFill="1" applyBorder="1" applyAlignment="1">
      <alignment horizontal="center" vertical="justify"/>
      <protection/>
    </xf>
    <xf numFmtId="10" fontId="8" fillId="0" borderId="15" xfId="53" applyNumberFormat="1" applyFont="1" applyFill="1" applyBorder="1" applyAlignment="1">
      <alignment horizontal="center" vertical="justify"/>
      <protection/>
    </xf>
    <xf numFmtId="10" fontId="8" fillId="0" borderId="16" xfId="53" applyNumberFormat="1" applyFont="1" applyFill="1" applyBorder="1" applyAlignment="1">
      <alignment horizontal="center" vertical="justify"/>
      <protection/>
    </xf>
    <xf numFmtId="40" fontId="7" fillId="0" borderId="0" xfId="0" applyNumberFormat="1" applyFont="1" applyFill="1" applyBorder="1" applyAlignment="1">
      <alignment horizontal="center"/>
    </xf>
    <xf numFmtId="40" fontId="7" fillId="0" borderId="27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" fontId="8" fillId="0" borderId="42" xfId="0" applyNumberFormat="1" applyFont="1" applyFill="1" applyBorder="1" applyAlignment="1">
      <alignment horizontal="center" vertical="center"/>
    </xf>
    <xf numFmtId="1" fontId="8" fillId="0" borderId="48" xfId="0" applyNumberFormat="1" applyFont="1" applyFill="1" applyBorder="1" applyAlignment="1">
      <alignment horizontal="center" vertical="center"/>
    </xf>
    <xf numFmtId="1" fontId="8" fillId="0" borderId="4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49" fontId="3" fillId="0" borderId="30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49" fontId="3" fillId="0" borderId="51" xfId="0" applyNumberFormat="1" applyFont="1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65" fontId="48" fillId="0" borderId="30" xfId="0" applyNumberFormat="1" applyFont="1" applyFill="1" applyBorder="1" applyAlignment="1">
      <alignment horizontal="center" vertical="center" wrapText="1"/>
    </xf>
    <xf numFmtId="165" fontId="48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29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48" fillId="0" borderId="52" xfId="0" applyFont="1" applyFill="1" applyBorder="1" applyAlignment="1">
      <alignment horizontal="center" vertical="center" wrapText="1"/>
    </xf>
    <xf numFmtId="1" fontId="48" fillId="0" borderId="12" xfId="0" applyNumberFormat="1" applyFont="1" applyFill="1" applyBorder="1" applyAlignment="1">
      <alignment horizontal="center" vertical="center"/>
    </xf>
    <xf numFmtId="1" fontId="48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49" fontId="48" fillId="0" borderId="14" xfId="0" applyNumberFormat="1" applyFont="1" applyFill="1" applyBorder="1" applyAlignment="1">
      <alignment horizontal="center" vertical="center" wrapText="1"/>
    </xf>
    <xf numFmtId="49" fontId="48" fillId="0" borderId="15" xfId="0" applyNumberFormat="1" applyFont="1" applyFill="1" applyBorder="1" applyAlignment="1">
      <alignment horizontal="center" vertical="center" wrapText="1"/>
    </xf>
    <xf numFmtId="49" fontId="48" fillId="0" borderId="16" xfId="0" applyNumberFormat="1" applyFont="1" applyFill="1" applyBorder="1" applyAlignment="1">
      <alignment horizontal="center" vertical="center" wrapText="1"/>
    </xf>
    <xf numFmtId="165" fontId="48" fillId="0" borderId="14" xfId="0" applyNumberFormat="1" applyFont="1" applyFill="1" applyBorder="1" applyAlignment="1">
      <alignment horizontal="center" vertical="center" wrapText="1"/>
    </xf>
    <xf numFmtId="165" fontId="48" fillId="0" borderId="15" xfId="0" applyNumberFormat="1" applyFont="1" applyFill="1" applyBorder="1" applyAlignment="1">
      <alignment horizontal="center" vertical="center" wrapText="1"/>
    </xf>
    <xf numFmtId="165" fontId="48" fillId="0" borderId="16" xfId="0" applyNumberFormat="1" applyFont="1" applyFill="1" applyBorder="1" applyAlignment="1">
      <alignment horizontal="center" vertical="center" wrapText="1"/>
    </xf>
    <xf numFmtId="1" fontId="48" fillId="0" borderId="42" xfId="0" applyNumberFormat="1" applyFont="1" applyFill="1" applyBorder="1" applyAlignment="1">
      <alignment horizontal="center" vertical="center"/>
    </xf>
    <xf numFmtId="1" fontId="48" fillId="0" borderId="48" xfId="0" applyNumberFormat="1" applyFont="1" applyFill="1" applyBorder="1" applyAlignment="1">
      <alignment horizontal="center" vertical="center"/>
    </xf>
    <xf numFmtId="1" fontId="48" fillId="0" borderId="49" xfId="0" applyNumberFormat="1" applyFont="1" applyFill="1" applyBorder="1" applyAlignment="1">
      <alignment horizontal="center" vertical="center"/>
    </xf>
    <xf numFmtId="165" fontId="48" fillId="0" borderId="14" xfId="0" applyNumberFormat="1" applyFont="1" applyFill="1" applyBorder="1" applyAlignment="1">
      <alignment horizontal="center" vertical="center"/>
    </xf>
    <xf numFmtId="165" fontId="48" fillId="0" borderId="15" xfId="0" applyNumberFormat="1" applyFont="1" applyFill="1" applyBorder="1" applyAlignment="1">
      <alignment horizontal="center" vertical="center"/>
    </xf>
    <xf numFmtId="165" fontId="48" fillId="0" borderId="16" xfId="0" applyNumberFormat="1" applyFont="1" applyFill="1" applyBorder="1" applyAlignment="1">
      <alignment horizontal="center" vertical="center"/>
    </xf>
    <xf numFmtId="165" fontId="48" fillId="0" borderId="53" xfId="0" applyNumberFormat="1" applyFont="1" applyFill="1" applyBorder="1" applyAlignment="1">
      <alignment horizontal="center" vertical="center" wrapText="1"/>
    </xf>
    <xf numFmtId="165" fontId="48" fillId="0" borderId="43" xfId="0" applyNumberFormat="1" applyFont="1" applyFill="1" applyBorder="1" applyAlignment="1">
      <alignment horizontal="center" vertical="center" wrapText="1"/>
    </xf>
    <xf numFmtId="165" fontId="48" fillId="0" borderId="54" xfId="0" applyNumberFormat="1" applyFont="1" applyFill="1" applyBorder="1" applyAlignment="1">
      <alignment horizontal="center" vertical="center" wrapText="1"/>
    </xf>
    <xf numFmtId="0" fontId="52" fillId="0" borderId="35" xfId="0" applyFont="1" applyFill="1" applyBorder="1" applyAlignment="1">
      <alignment horizontal="center" wrapText="1"/>
    </xf>
    <xf numFmtId="0" fontId="52" fillId="0" borderId="47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center" wrapText="1"/>
    </xf>
    <xf numFmtId="0" fontId="52" fillId="0" borderId="42" xfId="0" applyFont="1" applyFill="1" applyBorder="1" applyAlignment="1">
      <alignment horizontal="center"/>
    </xf>
    <xf numFmtId="0" fontId="52" fillId="0" borderId="48" xfId="0" applyFont="1" applyFill="1" applyBorder="1" applyAlignment="1">
      <alignment horizontal="center"/>
    </xf>
    <xf numFmtId="0" fontId="52" fillId="0" borderId="49" xfId="0" applyFont="1" applyFill="1" applyBorder="1" applyAlignment="1">
      <alignment horizontal="center"/>
    </xf>
    <xf numFmtId="49" fontId="52" fillId="0" borderId="44" xfId="0" applyNumberFormat="1" applyFont="1" applyFill="1" applyBorder="1" applyAlignment="1">
      <alignment horizontal="center" wrapText="1"/>
    </xf>
    <xf numFmtId="49" fontId="52" fillId="0" borderId="45" xfId="0" applyNumberFormat="1" applyFont="1" applyFill="1" applyBorder="1" applyAlignment="1">
      <alignment horizontal="center" wrapText="1"/>
    </xf>
    <xf numFmtId="49" fontId="52" fillId="0" borderId="46" xfId="0" applyNumberFormat="1" applyFont="1" applyFill="1" applyBorder="1" applyAlignment="1">
      <alignment horizontal="center" wrapText="1"/>
    </xf>
    <xf numFmtId="49" fontId="49" fillId="0" borderId="15" xfId="0" applyNumberFormat="1" applyFont="1" applyFill="1" applyBorder="1" applyAlignment="1">
      <alignment horizontal="center" vertical="center"/>
    </xf>
    <xf numFmtId="49" fontId="49" fillId="0" borderId="16" xfId="0" applyNumberFormat="1" applyFont="1" applyFill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 vertical="center"/>
    </xf>
    <xf numFmtId="1" fontId="49" fillId="0" borderId="16" xfId="0" applyNumberFormat="1" applyFont="1" applyFill="1" applyBorder="1" applyAlignment="1">
      <alignment horizontal="center" vertical="center"/>
    </xf>
    <xf numFmtId="49" fontId="49" fillId="0" borderId="12" xfId="0" applyNumberFormat="1" applyFont="1" applyFill="1" applyBorder="1" applyAlignment="1">
      <alignment horizontal="center" vertical="center"/>
    </xf>
    <xf numFmtId="49" fontId="49" fillId="0" borderId="23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FONDO AGOSTO 2006" xfId="48"/>
    <cellStyle name="Millares_INFORME RESERVA FONDO ROTATORIO 2005" xfId="49"/>
    <cellStyle name="Currency" xfId="50"/>
    <cellStyle name="Currency [0]" xfId="51"/>
    <cellStyle name="Neutral" xfId="52"/>
    <cellStyle name="Normal_INFORME RESERVA FONDO ROTATORIO 200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104775</xdr:colOff>
      <xdr:row>0</xdr:row>
      <xdr:rowOff>0</xdr:rowOff>
    </xdr:from>
    <xdr:ext cx="171450" cy="266700"/>
    <xdr:sp fLocksText="0">
      <xdr:nvSpPr>
        <xdr:cNvPr id="1" name="Text Box 3"/>
        <xdr:cNvSpPr txBox="1">
          <a:spLocks noChangeArrowheads="1"/>
        </xdr:cNvSpPr>
      </xdr:nvSpPr>
      <xdr:spPr>
        <a:xfrm>
          <a:off x="1962150" y="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0</xdr:row>
      <xdr:rowOff>0</xdr:rowOff>
    </xdr:from>
    <xdr:ext cx="171450" cy="266700"/>
    <xdr:sp fLocksText="0">
      <xdr:nvSpPr>
        <xdr:cNvPr id="2" name="Text Box 4"/>
        <xdr:cNvSpPr txBox="1">
          <a:spLocks noChangeArrowheads="1"/>
        </xdr:cNvSpPr>
      </xdr:nvSpPr>
      <xdr:spPr>
        <a:xfrm>
          <a:off x="1962150" y="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17</xdr:row>
      <xdr:rowOff>0</xdr:rowOff>
    </xdr:from>
    <xdr:ext cx="171450" cy="266700"/>
    <xdr:sp fLocksText="0">
      <xdr:nvSpPr>
        <xdr:cNvPr id="3" name="Text Box 16"/>
        <xdr:cNvSpPr txBox="1">
          <a:spLocks noChangeArrowheads="1"/>
        </xdr:cNvSpPr>
      </xdr:nvSpPr>
      <xdr:spPr>
        <a:xfrm>
          <a:off x="1962150" y="34099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18</xdr:row>
      <xdr:rowOff>0</xdr:rowOff>
    </xdr:from>
    <xdr:ext cx="171450" cy="342900"/>
    <xdr:sp fLocksText="0">
      <xdr:nvSpPr>
        <xdr:cNvPr id="4" name="Text Box 17"/>
        <xdr:cNvSpPr txBox="1">
          <a:spLocks noChangeArrowheads="1"/>
        </xdr:cNvSpPr>
      </xdr:nvSpPr>
      <xdr:spPr>
        <a:xfrm>
          <a:off x="1962150" y="3600450"/>
          <a:ext cx="1714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180975</xdr:colOff>
      <xdr:row>16</xdr:row>
      <xdr:rowOff>0</xdr:rowOff>
    </xdr:from>
    <xdr:ext cx="171450" cy="257175"/>
    <xdr:sp fLocksText="0">
      <xdr:nvSpPr>
        <xdr:cNvPr id="1" name="Text Box 3"/>
        <xdr:cNvSpPr txBox="1">
          <a:spLocks noChangeArrowheads="1"/>
        </xdr:cNvSpPr>
      </xdr:nvSpPr>
      <xdr:spPr>
        <a:xfrm>
          <a:off x="2000250" y="29718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180975</xdr:colOff>
      <xdr:row>16</xdr:row>
      <xdr:rowOff>0</xdr:rowOff>
    </xdr:from>
    <xdr:ext cx="171450" cy="257175"/>
    <xdr:sp fLocksText="0">
      <xdr:nvSpPr>
        <xdr:cNvPr id="2" name="Text Box 4"/>
        <xdr:cNvSpPr txBox="1">
          <a:spLocks noChangeArrowheads="1"/>
        </xdr:cNvSpPr>
      </xdr:nvSpPr>
      <xdr:spPr>
        <a:xfrm>
          <a:off x="2000250" y="29718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1" name="Text Box 2"/>
        <xdr:cNvSpPr txBox="1">
          <a:spLocks noChangeArrowheads="1"/>
        </xdr:cNvSpPr>
      </xdr:nvSpPr>
      <xdr:spPr>
        <a:xfrm>
          <a:off x="1704975" y="40005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0</xdr:rowOff>
    </xdr:from>
    <xdr:ext cx="171450" cy="266700"/>
    <xdr:sp fLocksText="0">
      <xdr:nvSpPr>
        <xdr:cNvPr id="2" name="Text Box 3"/>
        <xdr:cNvSpPr txBox="1">
          <a:spLocks noChangeArrowheads="1"/>
        </xdr:cNvSpPr>
      </xdr:nvSpPr>
      <xdr:spPr>
        <a:xfrm>
          <a:off x="1704975" y="45148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3" name="Text Box 5"/>
        <xdr:cNvSpPr txBox="1">
          <a:spLocks noChangeArrowheads="1"/>
        </xdr:cNvSpPr>
      </xdr:nvSpPr>
      <xdr:spPr>
        <a:xfrm>
          <a:off x="1704975" y="40005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0</xdr:rowOff>
    </xdr:from>
    <xdr:ext cx="171450" cy="266700"/>
    <xdr:sp fLocksText="0">
      <xdr:nvSpPr>
        <xdr:cNvPr id="4" name="Text Box 6"/>
        <xdr:cNvSpPr txBox="1">
          <a:spLocks noChangeArrowheads="1"/>
        </xdr:cNvSpPr>
      </xdr:nvSpPr>
      <xdr:spPr>
        <a:xfrm>
          <a:off x="1704975" y="45148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5" name="Text Box 8"/>
        <xdr:cNvSpPr txBox="1">
          <a:spLocks noChangeArrowheads="1"/>
        </xdr:cNvSpPr>
      </xdr:nvSpPr>
      <xdr:spPr>
        <a:xfrm>
          <a:off x="1704975" y="40005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0</xdr:rowOff>
    </xdr:from>
    <xdr:ext cx="171450" cy="266700"/>
    <xdr:sp fLocksText="0">
      <xdr:nvSpPr>
        <xdr:cNvPr id="6" name="Text Box 9"/>
        <xdr:cNvSpPr txBox="1">
          <a:spLocks noChangeArrowheads="1"/>
        </xdr:cNvSpPr>
      </xdr:nvSpPr>
      <xdr:spPr>
        <a:xfrm>
          <a:off x="1704975" y="45148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7" name="Text Box 11"/>
        <xdr:cNvSpPr txBox="1">
          <a:spLocks noChangeArrowheads="1"/>
        </xdr:cNvSpPr>
      </xdr:nvSpPr>
      <xdr:spPr>
        <a:xfrm>
          <a:off x="1704975" y="40005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0</xdr:rowOff>
    </xdr:from>
    <xdr:ext cx="171450" cy="266700"/>
    <xdr:sp fLocksText="0">
      <xdr:nvSpPr>
        <xdr:cNvPr id="8" name="Text Box 12"/>
        <xdr:cNvSpPr txBox="1">
          <a:spLocks noChangeArrowheads="1"/>
        </xdr:cNvSpPr>
      </xdr:nvSpPr>
      <xdr:spPr>
        <a:xfrm>
          <a:off x="1704975" y="45148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O144"/>
  <sheetViews>
    <sheetView zoomScale="75" zoomScaleNormal="75" zoomScalePageLayoutView="0" workbookViewId="0" topLeftCell="A1">
      <selection activeCell="I19" sqref="I19"/>
    </sheetView>
  </sheetViews>
  <sheetFormatPr defaultColWidth="11.421875" defaultRowHeight="12.75"/>
  <cols>
    <col min="1" max="1" width="14.421875" style="118" customWidth="1"/>
    <col min="2" max="2" width="8.8515625" style="118" bestFit="1" customWidth="1"/>
    <col min="3" max="3" width="81.140625" style="118" customWidth="1"/>
    <col min="4" max="4" width="17.57421875" style="118" customWidth="1"/>
    <col min="5" max="8" width="16.57421875" style="118" customWidth="1"/>
    <col min="9" max="9" width="17.57421875" style="118" customWidth="1"/>
    <col min="10" max="10" width="9.8515625" style="118" customWidth="1"/>
    <col min="11" max="11" width="14.421875" style="118" customWidth="1"/>
    <col min="12" max="12" width="81.140625" style="118" customWidth="1"/>
    <col min="13" max="13" width="7.421875" style="118" bestFit="1" customWidth="1"/>
    <col min="14" max="14" width="81.140625" style="118" customWidth="1"/>
    <col min="15" max="15" width="10.8515625" style="118" bestFit="1" customWidth="1"/>
    <col min="16" max="16" width="14.8515625" style="118" bestFit="1" customWidth="1"/>
    <col min="17" max="17" width="9.8515625" style="118" bestFit="1" customWidth="1"/>
    <col min="18" max="18" width="13.140625" style="118" bestFit="1" customWidth="1"/>
    <col min="19" max="19" width="44.7109375" style="118" bestFit="1" customWidth="1"/>
    <col min="20" max="20" width="7.421875" style="118" bestFit="1" customWidth="1"/>
    <col min="21" max="21" width="44.7109375" style="118" bestFit="1" customWidth="1"/>
    <col min="22" max="22" width="10.8515625" style="118" bestFit="1" customWidth="1"/>
    <col min="23" max="16384" width="11.421875" style="118" customWidth="1"/>
  </cols>
  <sheetData>
    <row r="1" spans="1:8" s="129" customFormat="1" ht="12">
      <c r="A1" s="128" t="s">
        <v>178</v>
      </c>
      <c r="B1" s="128"/>
      <c r="C1" s="128"/>
      <c r="D1" s="128"/>
      <c r="E1" s="128"/>
      <c r="F1" s="128"/>
      <c r="G1" s="128"/>
      <c r="H1" s="128"/>
    </row>
    <row r="2" spans="1:8" s="129" customFormat="1" ht="12">
      <c r="A2" s="128" t="s">
        <v>179</v>
      </c>
      <c r="B2" s="128"/>
      <c r="C2" s="128"/>
      <c r="D2" s="128"/>
      <c r="E2" s="128"/>
      <c r="F2" s="128"/>
      <c r="G2" s="128"/>
      <c r="H2" s="128"/>
    </row>
    <row r="3" spans="1:8" s="129" customFormat="1" ht="12">
      <c r="A3" s="128" t="s">
        <v>180</v>
      </c>
      <c r="B3" s="128"/>
      <c r="C3" s="128"/>
      <c r="D3" s="128"/>
      <c r="E3" s="128"/>
      <c r="F3" s="128"/>
      <c r="G3" s="128"/>
      <c r="H3" s="128"/>
    </row>
    <row r="4" spans="1:8" s="129" customFormat="1" ht="12">
      <c r="A4" s="128" t="s">
        <v>329</v>
      </c>
      <c r="B4" s="128"/>
      <c r="C4" s="128"/>
      <c r="D4" s="128"/>
      <c r="E4" s="128"/>
      <c r="F4" s="128"/>
      <c r="G4" s="128"/>
      <c r="H4" s="128"/>
    </row>
    <row r="5" spans="1:8" s="129" customFormat="1" ht="12">
      <c r="A5" s="128"/>
      <c r="B5" s="128"/>
      <c r="C5" s="128"/>
      <c r="D5" s="128"/>
      <c r="E5" s="128"/>
      <c r="F5" s="128"/>
      <c r="G5" s="128"/>
      <c r="H5" s="128"/>
    </row>
    <row r="6" spans="1:7" s="129" customFormat="1" ht="12">
      <c r="A6" s="129" t="s">
        <v>58</v>
      </c>
      <c r="G6" s="129" t="s">
        <v>330</v>
      </c>
    </row>
    <row r="7" spans="1:7" s="129" customFormat="1" ht="12">
      <c r="A7" s="129" t="s">
        <v>181</v>
      </c>
      <c r="G7" s="129" t="s">
        <v>360</v>
      </c>
    </row>
    <row r="8" spans="1:7" s="129" customFormat="1" ht="12">
      <c r="A8" s="129" t="s">
        <v>331</v>
      </c>
      <c r="G8" s="129" t="s">
        <v>332</v>
      </c>
    </row>
    <row r="9" ht="13.5" thickBot="1"/>
    <row r="10" spans="1:8" ht="12.75" customHeight="1">
      <c r="A10" s="130" t="s">
        <v>182</v>
      </c>
      <c r="B10" s="131"/>
      <c r="C10" s="132" t="s">
        <v>333</v>
      </c>
      <c r="D10" s="132" t="s">
        <v>334</v>
      </c>
      <c r="E10" s="132" t="s">
        <v>3</v>
      </c>
      <c r="F10" s="132" t="s">
        <v>3</v>
      </c>
      <c r="G10" s="132" t="s">
        <v>4</v>
      </c>
      <c r="H10" s="133" t="s">
        <v>5</v>
      </c>
    </row>
    <row r="11" spans="1:8" ht="12.75">
      <c r="A11" s="134" t="s">
        <v>183</v>
      </c>
      <c r="B11" s="135"/>
      <c r="C11" s="135"/>
      <c r="D11" s="136">
        <v>2004</v>
      </c>
      <c r="E11" s="136" t="s">
        <v>17</v>
      </c>
      <c r="F11" s="136" t="s">
        <v>184</v>
      </c>
      <c r="G11" s="136" t="s">
        <v>17</v>
      </c>
      <c r="H11" s="137" t="s">
        <v>18</v>
      </c>
    </row>
    <row r="12" spans="1:8" ht="12.75" customHeight="1">
      <c r="A12" s="138"/>
      <c r="B12" s="139"/>
      <c r="C12" s="140"/>
      <c r="D12" s="140"/>
      <c r="E12" s="140"/>
      <c r="F12" s="140"/>
      <c r="G12" s="140"/>
      <c r="H12" s="141"/>
    </row>
    <row r="13" spans="1:8" ht="12.75">
      <c r="A13" s="142"/>
      <c r="B13" s="143"/>
      <c r="C13" s="143" t="s">
        <v>335</v>
      </c>
      <c r="D13" s="144" t="e">
        <f>D14+D24+D28</f>
        <v>#VALUE!</v>
      </c>
      <c r="E13" s="144" t="e">
        <f>E14+E24+E28</f>
        <v>#VALUE!</v>
      </c>
      <c r="F13" s="144" t="e">
        <f>F14+F24+F28</f>
        <v>#VALUE!</v>
      </c>
      <c r="G13" s="144" t="e">
        <f>G14+G24+G28</f>
        <v>#VALUE!</v>
      </c>
      <c r="H13" s="153" t="e">
        <f>H14+H24+H28</f>
        <v>#VALUE!</v>
      </c>
    </row>
    <row r="14" spans="1:15" ht="12.75">
      <c r="A14" s="117" t="s">
        <v>169</v>
      </c>
      <c r="B14" s="117" t="s">
        <v>171</v>
      </c>
      <c r="C14" s="117" t="s">
        <v>170</v>
      </c>
      <c r="D14" s="117" t="s">
        <v>258</v>
      </c>
      <c r="E14" s="117" t="s">
        <v>185</v>
      </c>
      <c r="F14" s="117" t="s">
        <v>186</v>
      </c>
      <c r="G14" s="117" t="s">
        <v>187</v>
      </c>
      <c r="H14" s="117" t="s">
        <v>188</v>
      </c>
      <c r="I14" s="117" t="s">
        <v>259</v>
      </c>
      <c r="J14" s="117" t="s">
        <v>172</v>
      </c>
      <c r="K14" s="117" t="s">
        <v>173</v>
      </c>
      <c r="L14" s="117" t="s">
        <v>174</v>
      </c>
      <c r="M14" s="117" t="s">
        <v>175</v>
      </c>
      <c r="N14" s="117" t="s">
        <v>176</v>
      </c>
      <c r="O14" s="117" t="s">
        <v>177</v>
      </c>
    </row>
    <row r="15" spans="1:15" ht="12.75">
      <c r="A15" s="118" t="s">
        <v>189</v>
      </c>
      <c r="B15" s="118" t="s">
        <v>260</v>
      </c>
      <c r="C15" s="118" t="s">
        <v>261</v>
      </c>
      <c r="D15" s="118">
        <v>6289444338.34</v>
      </c>
      <c r="E15" s="118">
        <v>2160646831</v>
      </c>
      <c r="F15" s="118">
        <v>2986665290</v>
      </c>
      <c r="G15" s="118">
        <v>1370904237</v>
      </c>
      <c r="H15" s="118">
        <v>2179306098</v>
      </c>
      <c r="I15" s="118">
        <v>3302779048.34</v>
      </c>
      <c r="J15" s="118" t="s">
        <v>350</v>
      </c>
      <c r="K15" s="118" t="s">
        <v>189</v>
      </c>
      <c r="L15" s="118" t="s">
        <v>261</v>
      </c>
      <c r="M15" s="118" t="s">
        <v>189</v>
      </c>
      <c r="N15" s="118" t="s">
        <v>261</v>
      </c>
      <c r="O15" s="118">
        <v>1</v>
      </c>
    </row>
    <row r="16" spans="1:15" ht="12.75">
      <c r="A16" s="118" t="s">
        <v>262</v>
      </c>
      <c r="B16" s="118" t="s">
        <v>260</v>
      </c>
      <c r="C16" s="118" t="s">
        <v>21</v>
      </c>
      <c r="D16" s="118">
        <v>124266130.42</v>
      </c>
      <c r="E16" s="118">
        <v>9075200</v>
      </c>
      <c r="F16" s="118">
        <v>49001200</v>
      </c>
      <c r="G16" s="118">
        <v>9075200</v>
      </c>
      <c r="H16" s="118">
        <v>49001200</v>
      </c>
      <c r="I16" s="118">
        <v>75264930.42</v>
      </c>
      <c r="J16" s="118" t="s">
        <v>350</v>
      </c>
      <c r="K16" s="118" t="s">
        <v>262</v>
      </c>
      <c r="L16" s="118" t="s">
        <v>21</v>
      </c>
      <c r="M16" s="118" t="s">
        <v>189</v>
      </c>
      <c r="N16" s="118" t="s">
        <v>21</v>
      </c>
      <c r="O16" s="118">
        <v>2</v>
      </c>
    </row>
    <row r="17" spans="1:15" ht="12.75">
      <c r="A17" s="118" t="s">
        <v>263</v>
      </c>
      <c r="B17" s="118" t="s">
        <v>260</v>
      </c>
      <c r="C17" s="118" t="s">
        <v>28</v>
      </c>
      <c r="D17" s="118">
        <v>124266130.42</v>
      </c>
      <c r="E17" s="118">
        <v>9075200</v>
      </c>
      <c r="F17" s="118">
        <v>49001200</v>
      </c>
      <c r="G17" s="118">
        <v>9075200</v>
      </c>
      <c r="H17" s="118">
        <v>49001200</v>
      </c>
      <c r="I17" s="118">
        <v>75264930.42</v>
      </c>
      <c r="J17" s="118" t="s">
        <v>350</v>
      </c>
      <c r="K17" s="118" t="s">
        <v>263</v>
      </c>
      <c r="L17" s="118" t="s">
        <v>28</v>
      </c>
      <c r="M17" s="118" t="s">
        <v>189</v>
      </c>
      <c r="N17" s="118" t="s">
        <v>28</v>
      </c>
      <c r="O17" s="118">
        <v>3</v>
      </c>
    </row>
    <row r="18" spans="1:15" ht="12.75">
      <c r="A18" s="118" t="s">
        <v>264</v>
      </c>
      <c r="B18" s="118" t="s">
        <v>260</v>
      </c>
      <c r="C18" s="118" t="s">
        <v>191</v>
      </c>
      <c r="D18" s="118">
        <v>116993848.5</v>
      </c>
      <c r="E18" s="118">
        <v>9048000</v>
      </c>
      <c r="F18" s="118">
        <v>42262000</v>
      </c>
      <c r="G18" s="118">
        <v>9048000</v>
      </c>
      <c r="H18" s="118">
        <v>42262000</v>
      </c>
      <c r="I18" s="118">
        <v>74731848.5</v>
      </c>
      <c r="J18" s="118" t="s">
        <v>350</v>
      </c>
      <c r="K18" s="118" t="s">
        <v>264</v>
      </c>
      <c r="L18" s="118" t="s">
        <v>191</v>
      </c>
      <c r="M18" s="118" t="s">
        <v>189</v>
      </c>
      <c r="N18" s="118" t="s">
        <v>191</v>
      </c>
      <c r="O18" s="118">
        <v>4</v>
      </c>
    </row>
    <row r="19" spans="1:15" ht="12.75">
      <c r="A19" s="118" t="s">
        <v>265</v>
      </c>
      <c r="B19" s="118" t="s">
        <v>260</v>
      </c>
      <c r="C19" s="118" t="s">
        <v>193</v>
      </c>
      <c r="D19" s="118">
        <v>7272281.92</v>
      </c>
      <c r="E19" s="118">
        <v>27200</v>
      </c>
      <c r="F19" s="118">
        <v>6739200</v>
      </c>
      <c r="G19" s="118">
        <v>27200</v>
      </c>
      <c r="H19" s="118">
        <v>6739200</v>
      </c>
      <c r="I19" s="118">
        <v>533081.92</v>
      </c>
      <c r="J19" s="118" t="s">
        <v>350</v>
      </c>
      <c r="K19" s="118" t="s">
        <v>265</v>
      </c>
      <c r="L19" s="118" t="s">
        <v>193</v>
      </c>
      <c r="M19" s="118" t="s">
        <v>189</v>
      </c>
      <c r="N19" s="118" t="s">
        <v>193</v>
      </c>
      <c r="O19" s="118">
        <v>4</v>
      </c>
    </row>
    <row r="20" spans="1:15" ht="12.75">
      <c r="A20" s="118" t="s">
        <v>266</v>
      </c>
      <c r="B20" s="118" t="s">
        <v>260</v>
      </c>
      <c r="C20" s="118" t="s">
        <v>32</v>
      </c>
      <c r="D20" s="118">
        <v>943699133.75</v>
      </c>
      <c r="E20" s="118">
        <v>192136427</v>
      </c>
      <c r="F20" s="118">
        <v>488771480</v>
      </c>
      <c r="G20" s="118">
        <v>190134910</v>
      </c>
      <c r="H20" s="118">
        <v>469153365</v>
      </c>
      <c r="I20" s="118">
        <v>454927653.75</v>
      </c>
      <c r="J20" s="118" t="s">
        <v>350</v>
      </c>
      <c r="K20" s="118" t="s">
        <v>266</v>
      </c>
      <c r="L20" s="118" t="s">
        <v>32</v>
      </c>
      <c r="M20" s="118" t="s">
        <v>189</v>
      </c>
      <c r="N20" s="118" t="s">
        <v>32</v>
      </c>
      <c r="O20" s="118">
        <v>2</v>
      </c>
    </row>
    <row r="21" spans="1:15" ht="12.75">
      <c r="A21" s="118" t="s">
        <v>267</v>
      </c>
      <c r="B21" s="118" t="s">
        <v>260</v>
      </c>
      <c r="C21" s="118" t="s">
        <v>195</v>
      </c>
      <c r="D21" s="118">
        <v>943699133.75</v>
      </c>
      <c r="E21" s="118">
        <v>192136427</v>
      </c>
      <c r="F21" s="118">
        <v>488771480</v>
      </c>
      <c r="G21" s="118">
        <v>190134910</v>
      </c>
      <c r="H21" s="118">
        <v>469153365</v>
      </c>
      <c r="I21" s="118">
        <v>454927653.75</v>
      </c>
      <c r="J21" s="118" t="s">
        <v>350</v>
      </c>
      <c r="K21" s="118" t="s">
        <v>267</v>
      </c>
      <c r="L21" s="118" t="s">
        <v>195</v>
      </c>
      <c r="M21" s="118" t="s">
        <v>189</v>
      </c>
      <c r="N21" s="118" t="s">
        <v>195</v>
      </c>
      <c r="O21" s="118">
        <v>3</v>
      </c>
    </row>
    <row r="22" spans="1:15" ht="12.75">
      <c r="A22" s="118" t="s">
        <v>361</v>
      </c>
      <c r="B22" s="118" t="s">
        <v>260</v>
      </c>
      <c r="C22" s="118" t="s">
        <v>197</v>
      </c>
      <c r="D22" s="118">
        <v>61155.62</v>
      </c>
      <c r="E22" s="118">
        <v>0</v>
      </c>
      <c r="F22" s="118">
        <v>0</v>
      </c>
      <c r="G22" s="118">
        <v>0</v>
      </c>
      <c r="H22" s="118">
        <v>0</v>
      </c>
      <c r="I22" s="118">
        <v>61155.62</v>
      </c>
      <c r="J22" s="118" t="s">
        <v>350</v>
      </c>
      <c r="K22" s="118" t="s">
        <v>361</v>
      </c>
      <c r="L22" s="118" t="s">
        <v>197</v>
      </c>
      <c r="M22" s="118" t="s">
        <v>189</v>
      </c>
      <c r="N22" s="118" t="s">
        <v>197</v>
      </c>
      <c r="O22" s="118">
        <v>4</v>
      </c>
    </row>
    <row r="23" spans="1:15" ht="12.75">
      <c r="A23" s="118" t="s">
        <v>362</v>
      </c>
      <c r="B23" s="118" t="s">
        <v>260</v>
      </c>
      <c r="C23" s="118" t="s">
        <v>199</v>
      </c>
      <c r="D23" s="118">
        <v>61155.62</v>
      </c>
      <c r="E23" s="118">
        <v>0</v>
      </c>
      <c r="F23" s="118">
        <v>0</v>
      </c>
      <c r="G23" s="118">
        <v>0</v>
      </c>
      <c r="H23" s="118">
        <v>0</v>
      </c>
      <c r="I23" s="118">
        <v>61155.62</v>
      </c>
      <c r="J23" s="118" t="s">
        <v>350</v>
      </c>
      <c r="K23" s="118" t="s">
        <v>362</v>
      </c>
      <c r="L23" s="118" t="s">
        <v>199</v>
      </c>
      <c r="M23" s="118" t="s">
        <v>189</v>
      </c>
      <c r="N23" s="118" t="s">
        <v>199</v>
      </c>
      <c r="O23" s="118">
        <v>5</v>
      </c>
    </row>
    <row r="24" spans="1:15" ht="12.75">
      <c r="A24" s="118" t="s">
        <v>268</v>
      </c>
      <c r="B24" s="118" t="s">
        <v>260</v>
      </c>
      <c r="C24" s="118" t="s">
        <v>201</v>
      </c>
      <c r="D24" s="118">
        <v>144271615.13</v>
      </c>
      <c r="E24" s="118">
        <v>19588705</v>
      </c>
      <c r="F24" s="118">
        <v>38164738</v>
      </c>
      <c r="G24" s="118">
        <v>11656975</v>
      </c>
      <c r="H24" s="118">
        <v>28352309</v>
      </c>
      <c r="I24" s="118">
        <v>106106877.13</v>
      </c>
      <c r="J24" s="118" t="s">
        <v>350</v>
      </c>
      <c r="K24" s="118" t="s">
        <v>268</v>
      </c>
      <c r="L24" s="118" t="s">
        <v>201</v>
      </c>
      <c r="M24" s="118" t="s">
        <v>189</v>
      </c>
      <c r="N24" s="118" t="s">
        <v>201</v>
      </c>
      <c r="O24" s="118">
        <v>4</v>
      </c>
    </row>
    <row r="25" spans="1:15" ht="12.75">
      <c r="A25" s="118" t="s">
        <v>269</v>
      </c>
      <c r="B25" s="118" t="s">
        <v>260</v>
      </c>
      <c r="C25" s="118" t="s">
        <v>203</v>
      </c>
      <c r="D25" s="118">
        <v>42292628.53</v>
      </c>
      <c r="E25" s="118">
        <v>3138325</v>
      </c>
      <c r="F25" s="118">
        <v>4449001</v>
      </c>
      <c r="G25" s="118">
        <v>3138325</v>
      </c>
      <c r="H25" s="118">
        <v>4449001</v>
      </c>
      <c r="I25" s="118">
        <v>37843627.53</v>
      </c>
      <c r="J25" s="118" t="s">
        <v>350</v>
      </c>
      <c r="K25" s="118" t="s">
        <v>269</v>
      </c>
      <c r="L25" s="118" t="s">
        <v>203</v>
      </c>
      <c r="M25" s="118" t="s">
        <v>189</v>
      </c>
      <c r="N25" s="118" t="s">
        <v>203</v>
      </c>
      <c r="O25" s="118">
        <v>5</v>
      </c>
    </row>
    <row r="26" spans="1:15" ht="12.75">
      <c r="A26" s="118" t="s">
        <v>270</v>
      </c>
      <c r="B26" s="118" t="s">
        <v>260</v>
      </c>
      <c r="C26" s="118" t="s">
        <v>204</v>
      </c>
      <c r="D26" s="118">
        <v>68206203.68</v>
      </c>
      <c r="E26" s="118">
        <v>2636376</v>
      </c>
      <c r="F26" s="118">
        <v>11772157</v>
      </c>
      <c r="G26" s="118">
        <v>1880699</v>
      </c>
      <c r="H26" s="118">
        <v>9135781</v>
      </c>
      <c r="I26" s="118">
        <v>56434046.68</v>
      </c>
      <c r="J26" s="118" t="s">
        <v>350</v>
      </c>
      <c r="K26" s="118" t="s">
        <v>270</v>
      </c>
      <c r="L26" s="118" t="s">
        <v>204</v>
      </c>
      <c r="M26" s="118" t="s">
        <v>189</v>
      </c>
      <c r="N26" s="118" t="s">
        <v>204</v>
      </c>
      <c r="O26" s="118">
        <v>5</v>
      </c>
    </row>
    <row r="27" spans="1:15" ht="12.75">
      <c r="A27" s="118" t="s">
        <v>271</v>
      </c>
      <c r="B27" s="118" t="s">
        <v>260</v>
      </c>
      <c r="C27" s="118" t="s">
        <v>206</v>
      </c>
      <c r="D27" s="118">
        <v>24615155.35</v>
      </c>
      <c r="E27" s="118">
        <v>6793282</v>
      </c>
      <c r="F27" s="118">
        <v>14922858</v>
      </c>
      <c r="G27" s="118">
        <v>3244592</v>
      </c>
      <c r="H27" s="118">
        <v>11374168</v>
      </c>
      <c r="I27" s="118">
        <v>9692297.35</v>
      </c>
      <c r="J27" s="118" t="s">
        <v>350</v>
      </c>
      <c r="K27" s="118" t="s">
        <v>271</v>
      </c>
      <c r="L27" s="118" t="s">
        <v>206</v>
      </c>
      <c r="M27" s="118" t="s">
        <v>189</v>
      </c>
      <c r="N27" s="118" t="s">
        <v>206</v>
      </c>
      <c r="O27" s="118">
        <v>5</v>
      </c>
    </row>
    <row r="28" spans="1:15" ht="12.75">
      <c r="A28" s="118" t="s">
        <v>272</v>
      </c>
      <c r="B28" s="118" t="s">
        <v>260</v>
      </c>
      <c r="C28" s="118" t="s">
        <v>207</v>
      </c>
      <c r="D28" s="118">
        <v>9157627.57</v>
      </c>
      <c r="E28" s="118">
        <v>7020722</v>
      </c>
      <c r="F28" s="118">
        <v>7020722</v>
      </c>
      <c r="G28" s="118">
        <v>3393359</v>
      </c>
      <c r="H28" s="118">
        <v>3393359</v>
      </c>
      <c r="I28" s="118">
        <v>2136905.57</v>
      </c>
      <c r="J28" s="118" t="s">
        <v>350</v>
      </c>
      <c r="K28" s="118" t="s">
        <v>272</v>
      </c>
      <c r="L28" s="118" t="s">
        <v>207</v>
      </c>
      <c r="M28" s="118" t="s">
        <v>189</v>
      </c>
      <c r="N28" s="118" t="s">
        <v>207</v>
      </c>
      <c r="O28" s="118">
        <v>5</v>
      </c>
    </row>
    <row r="29" spans="1:15" ht="12.75">
      <c r="A29" s="118" t="s">
        <v>273</v>
      </c>
      <c r="B29" s="118" t="s">
        <v>260</v>
      </c>
      <c r="C29" s="118" t="s">
        <v>208</v>
      </c>
      <c r="D29" s="118">
        <v>137992937.96</v>
      </c>
      <c r="E29" s="118">
        <v>32967397</v>
      </c>
      <c r="F29" s="118">
        <v>107399543</v>
      </c>
      <c r="G29" s="118">
        <v>31315597</v>
      </c>
      <c r="H29" s="118">
        <v>105747743</v>
      </c>
      <c r="I29" s="118">
        <v>30593394.96</v>
      </c>
      <c r="J29" s="118" t="s">
        <v>350</v>
      </c>
      <c r="K29" s="118" t="s">
        <v>273</v>
      </c>
      <c r="L29" s="118" t="s">
        <v>208</v>
      </c>
      <c r="M29" s="118" t="s">
        <v>189</v>
      </c>
      <c r="N29" s="118" t="s">
        <v>208</v>
      </c>
      <c r="O29" s="118">
        <v>4</v>
      </c>
    </row>
    <row r="30" spans="1:15" ht="12.75">
      <c r="A30" s="118" t="s">
        <v>363</v>
      </c>
      <c r="B30" s="118" t="s">
        <v>260</v>
      </c>
      <c r="C30" s="118" t="s">
        <v>210</v>
      </c>
      <c r="D30" s="118">
        <v>28939346.2</v>
      </c>
      <c r="E30" s="118">
        <v>0</v>
      </c>
      <c r="F30" s="118">
        <v>28824050</v>
      </c>
      <c r="G30" s="118">
        <v>0</v>
      </c>
      <c r="H30" s="118">
        <v>28824050</v>
      </c>
      <c r="I30" s="118">
        <v>115296.2</v>
      </c>
      <c r="J30" s="118" t="s">
        <v>350</v>
      </c>
      <c r="K30" s="118" t="s">
        <v>363</v>
      </c>
      <c r="L30" s="118" t="s">
        <v>210</v>
      </c>
      <c r="M30" s="118" t="s">
        <v>189</v>
      </c>
      <c r="N30" s="118" t="s">
        <v>210</v>
      </c>
      <c r="O30" s="118">
        <v>5</v>
      </c>
    </row>
    <row r="31" spans="1:15" ht="12.75">
      <c r="A31" s="118" t="s">
        <v>274</v>
      </c>
      <c r="B31" s="118" t="s">
        <v>260</v>
      </c>
      <c r="C31" s="118" t="s">
        <v>211</v>
      </c>
      <c r="D31" s="118">
        <v>13825080</v>
      </c>
      <c r="E31" s="118">
        <v>3060000</v>
      </c>
      <c r="F31" s="118">
        <v>4590000</v>
      </c>
      <c r="G31" s="118">
        <v>1530000</v>
      </c>
      <c r="H31" s="118">
        <v>3060000</v>
      </c>
      <c r="I31" s="118">
        <v>9235080</v>
      </c>
      <c r="J31" s="118" t="s">
        <v>350</v>
      </c>
      <c r="K31" s="118" t="s">
        <v>274</v>
      </c>
      <c r="L31" s="118" t="s">
        <v>211</v>
      </c>
      <c r="M31" s="118" t="s">
        <v>189</v>
      </c>
      <c r="N31" s="118" t="s">
        <v>211</v>
      </c>
      <c r="O31" s="118">
        <v>5</v>
      </c>
    </row>
    <row r="32" spans="1:15" ht="12.75">
      <c r="A32" s="118" t="s">
        <v>275</v>
      </c>
      <c r="B32" s="118" t="s">
        <v>260</v>
      </c>
      <c r="C32" s="118" t="s">
        <v>212</v>
      </c>
      <c r="D32" s="118">
        <v>23069601.23</v>
      </c>
      <c r="E32" s="118">
        <v>1467666</v>
      </c>
      <c r="F32" s="118">
        <v>2114688</v>
      </c>
      <c r="G32" s="118">
        <v>1345866</v>
      </c>
      <c r="H32" s="118">
        <v>1992888</v>
      </c>
      <c r="I32" s="118">
        <v>20954913.23</v>
      </c>
      <c r="J32" s="118" t="s">
        <v>350</v>
      </c>
      <c r="K32" s="118" t="s">
        <v>275</v>
      </c>
      <c r="L32" s="118" t="s">
        <v>212</v>
      </c>
      <c r="M32" s="118" t="s">
        <v>189</v>
      </c>
      <c r="N32" s="118" t="s">
        <v>212</v>
      </c>
      <c r="O32" s="118">
        <v>5</v>
      </c>
    </row>
    <row r="33" spans="1:15" ht="12.75">
      <c r="A33" s="118" t="s">
        <v>276</v>
      </c>
      <c r="B33" s="118" t="s">
        <v>260</v>
      </c>
      <c r="C33" s="118" t="s">
        <v>214</v>
      </c>
      <c r="D33" s="118">
        <v>4166853.01</v>
      </c>
      <c r="E33" s="118">
        <v>119947.75</v>
      </c>
      <c r="F33" s="118">
        <v>4150225</v>
      </c>
      <c r="G33" s="118">
        <v>119947.75</v>
      </c>
      <c r="H33" s="118">
        <v>4150225</v>
      </c>
      <c r="I33" s="118">
        <v>16628.01</v>
      </c>
      <c r="J33" s="118" t="s">
        <v>350</v>
      </c>
      <c r="K33" s="118" t="s">
        <v>276</v>
      </c>
      <c r="L33" s="118" t="s">
        <v>214</v>
      </c>
      <c r="M33" s="118" t="s">
        <v>189</v>
      </c>
      <c r="N33" s="118" t="s">
        <v>214</v>
      </c>
      <c r="O33" s="118">
        <v>5</v>
      </c>
    </row>
    <row r="34" spans="1:15" ht="12.75">
      <c r="A34" s="118" t="s">
        <v>277</v>
      </c>
      <c r="B34" s="118" t="s">
        <v>260</v>
      </c>
      <c r="C34" s="118" t="s">
        <v>215</v>
      </c>
      <c r="D34" s="118">
        <v>2289678.22</v>
      </c>
      <c r="E34" s="118">
        <v>937130.25</v>
      </c>
      <c r="F34" s="118">
        <v>2280556</v>
      </c>
      <c r="G34" s="118">
        <v>937130.25</v>
      </c>
      <c r="H34" s="118">
        <v>2280556</v>
      </c>
      <c r="I34" s="118">
        <v>9122.22</v>
      </c>
      <c r="J34" s="118" t="s">
        <v>350</v>
      </c>
      <c r="K34" s="118" t="s">
        <v>277</v>
      </c>
      <c r="L34" s="118" t="s">
        <v>215</v>
      </c>
      <c r="M34" s="118" t="s">
        <v>189</v>
      </c>
      <c r="N34" s="118" t="s">
        <v>215</v>
      </c>
      <c r="O34" s="118">
        <v>5</v>
      </c>
    </row>
    <row r="35" spans="1:15" ht="12.75">
      <c r="A35" s="118" t="s">
        <v>278</v>
      </c>
      <c r="B35" s="118" t="s">
        <v>260</v>
      </c>
      <c r="C35" s="118" t="s">
        <v>216</v>
      </c>
      <c r="D35" s="118">
        <v>65701784.1</v>
      </c>
      <c r="E35" s="118">
        <v>27382653</v>
      </c>
      <c r="F35" s="118">
        <v>65440024</v>
      </c>
      <c r="G35" s="118">
        <v>27382653</v>
      </c>
      <c r="H35" s="118">
        <v>65440024</v>
      </c>
      <c r="I35" s="118">
        <v>261760.1</v>
      </c>
      <c r="J35" s="118" t="s">
        <v>350</v>
      </c>
      <c r="K35" s="118" t="s">
        <v>278</v>
      </c>
      <c r="L35" s="118" t="s">
        <v>216</v>
      </c>
      <c r="M35" s="118" t="s">
        <v>189</v>
      </c>
      <c r="N35" s="118" t="s">
        <v>216</v>
      </c>
      <c r="O35" s="118">
        <v>5</v>
      </c>
    </row>
    <row r="36" spans="1:15" ht="12.75">
      <c r="A36" s="118" t="s">
        <v>364</v>
      </c>
      <c r="B36" s="118" t="s">
        <v>260</v>
      </c>
      <c r="C36" s="118" t="s">
        <v>217</v>
      </c>
      <c r="D36" s="118">
        <v>595.2</v>
      </c>
      <c r="E36" s="118">
        <v>0</v>
      </c>
      <c r="F36" s="118">
        <v>0</v>
      </c>
      <c r="G36" s="118">
        <v>0</v>
      </c>
      <c r="H36" s="118">
        <v>0</v>
      </c>
      <c r="I36" s="118">
        <v>595.2</v>
      </c>
      <c r="J36" s="118" t="s">
        <v>350</v>
      </c>
      <c r="K36" s="118" t="s">
        <v>364</v>
      </c>
      <c r="L36" s="118" t="s">
        <v>217</v>
      </c>
      <c r="M36" s="118" t="s">
        <v>189</v>
      </c>
      <c r="N36" s="118" t="s">
        <v>217</v>
      </c>
      <c r="O36" s="118">
        <v>5</v>
      </c>
    </row>
    <row r="37" spans="1:15" ht="12.75">
      <c r="A37" s="118" t="s">
        <v>279</v>
      </c>
      <c r="B37" s="118" t="s">
        <v>260</v>
      </c>
      <c r="C37" s="118" t="s">
        <v>219</v>
      </c>
      <c r="D37" s="118">
        <v>79417199.18</v>
      </c>
      <c r="E37" s="118">
        <v>3980300</v>
      </c>
      <c r="F37" s="118">
        <v>8626200</v>
      </c>
      <c r="G37" s="118">
        <v>4645900</v>
      </c>
      <c r="H37" s="118">
        <v>4645900</v>
      </c>
      <c r="I37" s="118">
        <v>70790999.18</v>
      </c>
      <c r="J37" s="118" t="s">
        <v>350</v>
      </c>
      <c r="K37" s="118" t="s">
        <v>279</v>
      </c>
      <c r="L37" s="118" t="s">
        <v>219</v>
      </c>
      <c r="M37" s="118" t="s">
        <v>189</v>
      </c>
      <c r="N37" s="118" t="s">
        <v>219</v>
      </c>
      <c r="O37" s="118">
        <v>4</v>
      </c>
    </row>
    <row r="38" spans="1:15" ht="12.75">
      <c r="A38" s="118" t="s">
        <v>280</v>
      </c>
      <c r="B38" s="118" t="s">
        <v>260</v>
      </c>
      <c r="C38" s="118" t="s">
        <v>220</v>
      </c>
      <c r="D38" s="118">
        <v>44833370</v>
      </c>
      <c r="E38" s="118">
        <v>3980300</v>
      </c>
      <c r="F38" s="118">
        <v>8626200</v>
      </c>
      <c r="G38" s="118">
        <v>4645900</v>
      </c>
      <c r="H38" s="118">
        <v>4645900</v>
      </c>
      <c r="I38" s="118">
        <v>36207170</v>
      </c>
      <c r="J38" s="118" t="s">
        <v>350</v>
      </c>
      <c r="K38" s="118" t="s">
        <v>280</v>
      </c>
      <c r="L38" s="118" t="s">
        <v>220</v>
      </c>
      <c r="M38" s="118" t="s">
        <v>189</v>
      </c>
      <c r="N38" s="118" t="s">
        <v>220</v>
      </c>
      <c r="O38" s="118">
        <v>5</v>
      </c>
    </row>
    <row r="39" spans="1:15" ht="12.75">
      <c r="A39" s="118" t="s">
        <v>281</v>
      </c>
      <c r="B39" s="118" t="s">
        <v>260</v>
      </c>
      <c r="C39" s="118" t="s">
        <v>221</v>
      </c>
      <c r="D39" s="118">
        <v>34583829.18</v>
      </c>
      <c r="E39" s="118">
        <v>0</v>
      </c>
      <c r="F39" s="118">
        <v>0</v>
      </c>
      <c r="G39" s="118">
        <v>0</v>
      </c>
      <c r="H39" s="118">
        <v>0</v>
      </c>
      <c r="I39" s="118">
        <v>34583829.18</v>
      </c>
      <c r="J39" s="118" t="s">
        <v>350</v>
      </c>
      <c r="K39" s="118" t="s">
        <v>281</v>
      </c>
      <c r="L39" s="118" t="s">
        <v>221</v>
      </c>
      <c r="M39" s="118" t="s">
        <v>189</v>
      </c>
      <c r="N39" s="118" t="s">
        <v>221</v>
      </c>
      <c r="O39" s="118">
        <v>5</v>
      </c>
    </row>
    <row r="40" spans="1:15" ht="12.75">
      <c r="A40" s="118" t="s">
        <v>282</v>
      </c>
      <c r="B40" s="118" t="s">
        <v>260</v>
      </c>
      <c r="C40" s="118" t="s">
        <v>222</v>
      </c>
      <c r="D40" s="118">
        <v>21577152.92</v>
      </c>
      <c r="E40" s="118">
        <v>2584240</v>
      </c>
      <c r="F40" s="118">
        <v>7483514</v>
      </c>
      <c r="G40" s="118">
        <v>480000</v>
      </c>
      <c r="H40" s="118">
        <v>4899274</v>
      </c>
      <c r="I40" s="118">
        <v>14093638.92</v>
      </c>
      <c r="J40" s="118" t="s">
        <v>350</v>
      </c>
      <c r="K40" s="118" t="s">
        <v>282</v>
      </c>
      <c r="L40" s="118" t="s">
        <v>222</v>
      </c>
      <c r="M40" s="118" t="s">
        <v>189</v>
      </c>
      <c r="N40" s="118" t="s">
        <v>222</v>
      </c>
      <c r="O40" s="118">
        <v>4</v>
      </c>
    </row>
    <row r="41" spans="1:15" ht="12.75">
      <c r="A41" s="118" t="s">
        <v>365</v>
      </c>
      <c r="B41" s="118" t="s">
        <v>260</v>
      </c>
      <c r="C41" s="118" t="s">
        <v>224</v>
      </c>
      <c r="D41" s="118">
        <v>486863.86</v>
      </c>
      <c r="E41" s="118">
        <v>0</v>
      </c>
      <c r="F41" s="118">
        <v>480000</v>
      </c>
      <c r="G41" s="118">
        <v>480000</v>
      </c>
      <c r="H41" s="118">
        <v>480000</v>
      </c>
      <c r="I41" s="118">
        <v>6863.86</v>
      </c>
      <c r="J41" s="118" t="s">
        <v>350</v>
      </c>
      <c r="K41" s="118" t="s">
        <v>365</v>
      </c>
      <c r="L41" s="118" t="s">
        <v>224</v>
      </c>
      <c r="M41" s="118" t="s">
        <v>189</v>
      </c>
      <c r="N41" s="118" t="s">
        <v>224</v>
      </c>
      <c r="O41" s="118">
        <v>5</v>
      </c>
    </row>
    <row r="42" spans="1:15" ht="12.75">
      <c r="A42" s="118" t="s">
        <v>283</v>
      </c>
      <c r="B42" s="118" t="s">
        <v>260</v>
      </c>
      <c r="C42" s="118" t="s">
        <v>226</v>
      </c>
      <c r="D42" s="118">
        <v>21090289.06</v>
      </c>
      <c r="E42" s="118">
        <v>2584240</v>
      </c>
      <c r="F42" s="118">
        <v>7003514</v>
      </c>
      <c r="G42" s="118">
        <v>0</v>
      </c>
      <c r="H42" s="118">
        <v>4419274</v>
      </c>
      <c r="I42" s="118">
        <v>14086775.06</v>
      </c>
      <c r="J42" s="118" t="s">
        <v>350</v>
      </c>
      <c r="K42" s="118" t="s">
        <v>283</v>
      </c>
      <c r="L42" s="118" t="s">
        <v>226</v>
      </c>
      <c r="M42" s="118" t="s">
        <v>189</v>
      </c>
      <c r="N42" s="118" t="s">
        <v>226</v>
      </c>
      <c r="O42" s="118">
        <v>5</v>
      </c>
    </row>
    <row r="43" spans="1:15" ht="12.75">
      <c r="A43" s="118" t="s">
        <v>284</v>
      </c>
      <c r="B43" s="118" t="s">
        <v>260</v>
      </c>
      <c r="C43" s="118" t="s">
        <v>227</v>
      </c>
      <c r="D43" s="118">
        <v>122518467.45</v>
      </c>
      <c r="E43" s="118">
        <v>11090882</v>
      </c>
      <c r="F43" s="118">
        <v>58458484</v>
      </c>
      <c r="G43" s="118">
        <v>11090882</v>
      </c>
      <c r="H43" s="118">
        <v>58458484</v>
      </c>
      <c r="I43" s="118">
        <v>64059983.45</v>
      </c>
      <c r="J43" s="118" t="s">
        <v>350</v>
      </c>
      <c r="K43" s="118" t="s">
        <v>284</v>
      </c>
      <c r="L43" s="118" t="s">
        <v>227</v>
      </c>
      <c r="M43" s="118" t="s">
        <v>189</v>
      </c>
      <c r="N43" s="118" t="s">
        <v>227</v>
      </c>
      <c r="O43" s="118">
        <v>4</v>
      </c>
    </row>
    <row r="44" spans="1:15" ht="12.75">
      <c r="A44" s="118" t="s">
        <v>285</v>
      </c>
      <c r="B44" s="118" t="s">
        <v>260</v>
      </c>
      <c r="C44" s="118" t="s">
        <v>229</v>
      </c>
      <c r="D44" s="118">
        <v>3741098.78</v>
      </c>
      <c r="E44" s="118">
        <v>0</v>
      </c>
      <c r="F44" s="118">
        <v>0</v>
      </c>
      <c r="G44" s="118">
        <v>0</v>
      </c>
      <c r="H44" s="118">
        <v>0</v>
      </c>
      <c r="I44" s="118">
        <v>3741098.78</v>
      </c>
      <c r="J44" s="118" t="s">
        <v>350</v>
      </c>
      <c r="K44" s="118" t="s">
        <v>285</v>
      </c>
      <c r="L44" s="118" t="s">
        <v>229</v>
      </c>
      <c r="M44" s="118" t="s">
        <v>189</v>
      </c>
      <c r="N44" s="118" t="s">
        <v>229</v>
      </c>
      <c r="O44" s="118">
        <v>5</v>
      </c>
    </row>
    <row r="45" spans="1:15" ht="12.75">
      <c r="A45" s="118" t="s">
        <v>286</v>
      </c>
      <c r="B45" s="118" t="s">
        <v>260</v>
      </c>
      <c r="C45" s="118" t="s">
        <v>230</v>
      </c>
      <c r="D45" s="118">
        <v>47270229.61</v>
      </c>
      <c r="E45" s="118">
        <v>0</v>
      </c>
      <c r="F45" s="118">
        <v>47081902</v>
      </c>
      <c r="G45" s="118">
        <v>0</v>
      </c>
      <c r="H45" s="118">
        <v>47081902</v>
      </c>
      <c r="I45" s="118">
        <v>188327.61</v>
      </c>
      <c r="J45" s="118" t="s">
        <v>350</v>
      </c>
      <c r="K45" s="118" t="s">
        <v>286</v>
      </c>
      <c r="L45" s="118" t="s">
        <v>230</v>
      </c>
      <c r="M45" s="118" t="s">
        <v>189</v>
      </c>
      <c r="N45" s="118" t="s">
        <v>230</v>
      </c>
      <c r="O45" s="118">
        <v>5</v>
      </c>
    </row>
    <row r="46" spans="1:15" ht="12.75">
      <c r="A46" s="118" t="s">
        <v>287</v>
      </c>
      <c r="B46" s="118" t="s">
        <v>260</v>
      </c>
      <c r="C46" s="118" t="s">
        <v>231</v>
      </c>
      <c r="D46" s="118">
        <v>9396064</v>
      </c>
      <c r="E46" s="118">
        <v>5079652</v>
      </c>
      <c r="F46" s="118">
        <v>5079652</v>
      </c>
      <c r="G46" s="118">
        <v>5079652</v>
      </c>
      <c r="H46" s="118">
        <v>5079652</v>
      </c>
      <c r="I46" s="118">
        <v>4316412</v>
      </c>
      <c r="J46" s="118" t="s">
        <v>350</v>
      </c>
      <c r="K46" s="118" t="s">
        <v>287</v>
      </c>
      <c r="L46" s="118" t="s">
        <v>231</v>
      </c>
      <c r="M46" s="118" t="s">
        <v>189</v>
      </c>
      <c r="N46" s="118" t="s">
        <v>231</v>
      </c>
      <c r="O46" s="118">
        <v>5</v>
      </c>
    </row>
    <row r="47" spans="1:15" ht="12.75">
      <c r="A47" s="118" t="s">
        <v>288</v>
      </c>
      <c r="B47" s="118" t="s">
        <v>260</v>
      </c>
      <c r="C47" s="118" t="s">
        <v>232</v>
      </c>
      <c r="D47" s="118">
        <v>62111075.06</v>
      </c>
      <c r="E47" s="118">
        <v>6011230</v>
      </c>
      <c r="F47" s="118">
        <v>6296930</v>
      </c>
      <c r="G47" s="118">
        <v>6011230</v>
      </c>
      <c r="H47" s="118">
        <v>6296930</v>
      </c>
      <c r="I47" s="118">
        <v>55814145.06</v>
      </c>
      <c r="J47" s="118" t="s">
        <v>350</v>
      </c>
      <c r="K47" s="118" t="s">
        <v>288</v>
      </c>
      <c r="L47" s="118" t="s">
        <v>232</v>
      </c>
      <c r="M47" s="118" t="s">
        <v>189</v>
      </c>
      <c r="N47" s="118" t="s">
        <v>232</v>
      </c>
      <c r="O47" s="118">
        <v>5</v>
      </c>
    </row>
    <row r="48" spans="1:15" ht="12.75">
      <c r="A48" s="118" t="s">
        <v>289</v>
      </c>
      <c r="B48" s="118" t="s">
        <v>260</v>
      </c>
      <c r="C48" s="118" t="s">
        <v>234</v>
      </c>
      <c r="D48" s="118">
        <v>957916.4</v>
      </c>
      <c r="E48" s="118">
        <v>0</v>
      </c>
      <c r="F48" s="118">
        <v>954100</v>
      </c>
      <c r="G48" s="118">
        <v>0</v>
      </c>
      <c r="H48" s="118">
        <v>954100</v>
      </c>
      <c r="I48" s="118">
        <v>3816.4</v>
      </c>
      <c r="J48" s="118" t="s">
        <v>350</v>
      </c>
      <c r="K48" s="118" t="s">
        <v>289</v>
      </c>
      <c r="L48" s="118" t="s">
        <v>234</v>
      </c>
      <c r="M48" s="118" t="s">
        <v>189</v>
      </c>
      <c r="N48" s="118" t="s">
        <v>234</v>
      </c>
      <c r="O48" s="118">
        <v>4</v>
      </c>
    </row>
    <row r="49" spans="1:15" ht="12.75">
      <c r="A49" s="118" t="s">
        <v>290</v>
      </c>
      <c r="B49" s="118" t="s">
        <v>260</v>
      </c>
      <c r="C49" s="118" t="s">
        <v>235</v>
      </c>
      <c r="D49" s="118">
        <v>957916.4</v>
      </c>
      <c r="E49" s="118">
        <v>0</v>
      </c>
      <c r="F49" s="118">
        <v>954100</v>
      </c>
      <c r="G49" s="118">
        <v>0</v>
      </c>
      <c r="H49" s="118">
        <v>954100</v>
      </c>
      <c r="I49" s="118">
        <v>3816.4</v>
      </c>
      <c r="J49" s="118" t="s">
        <v>350</v>
      </c>
      <c r="K49" s="118" t="s">
        <v>290</v>
      </c>
      <c r="L49" s="118" t="s">
        <v>235</v>
      </c>
      <c r="M49" s="118" t="s">
        <v>189</v>
      </c>
      <c r="N49" s="118" t="s">
        <v>235</v>
      </c>
      <c r="O49" s="118">
        <v>5</v>
      </c>
    </row>
    <row r="50" spans="1:15" ht="12.75">
      <c r="A50" s="118" t="s">
        <v>291</v>
      </c>
      <c r="B50" s="118" t="s">
        <v>260</v>
      </c>
      <c r="C50" s="118" t="s">
        <v>236</v>
      </c>
      <c r="D50" s="118">
        <v>5271004.02</v>
      </c>
      <c r="E50" s="118">
        <v>749999</v>
      </c>
      <c r="F50" s="118">
        <v>2249997</v>
      </c>
      <c r="G50" s="118">
        <v>749999</v>
      </c>
      <c r="H50" s="118">
        <v>1499998</v>
      </c>
      <c r="I50" s="118">
        <v>3021007.02</v>
      </c>
      <c r="J50" s="118" t="s">
        <v>350</v>
      </c>
      <c r="K50" s="118" t="s">
        <v>291</v>
      </c>
      <c r="L50" s="118" t="s">
        <v>236</v>
      </c>
      <c r="M50" s="118" t="s">
        <v>189</v>
      </c>
      <c r="N50" s="118" t="s">
        <v>236</v>
      </c>
      <c r="O50" s="118">
        <v>4</v>
      </c>
    </row>
    <row r="51" spans="1:15" ht="12.75">
      <c r="A51" s="118" t="s">
        <v>366</v>
      </c>
      <c r="B51" s="118" t="s">
        <v>260</v>
      </c>
      <c r="C51" s="118" t="s">
        <v>237</v>
      </c>
      <c r="D51" s="118">
        <v>5271004.02</v>
      </c>
      <c r="E51" s="118">
        <v>749999</v>
      </c>
      <c r="F51" s="118">
        <v>2249997</v>
      </c>
      <c r="G51" s="118">
        <v>749999</v>
      </c>
      <c r="H51" s="118">
        <v>1499998</v>
      </c>
      <c r="I51" s="118">
        <v>3021007.02</v>
      </c>
      <c r="J51" s="118" t="s">
        <v>350</v>
      </c>
      <c r="K51" s="118" t="s">
        <v>366</v>
      </c>
      <c r="L51" s="118" t="s">
        <v>237</v>
      </c>
      <c r="M51" s="118" t="s">
        <v>189</v>
      </c>
      <c r="N51" s="118" t="s">
        <v>237</v>
      </c>
      <c r="O51" s="118">
        <v>5</v>
      </c>
    </row>
    <row r="52" spans="1:15" ht="12.75">
      <c r="A52" s="118" t="s">
        <v>292</v>
      </c>
      <c r="B52" s="118" t="s">
        <v>260</v>
      </c>
      <c r="C52" s="118" t="s">
        <v>238</v>
      </c>
      <c r="D52" s="118">
        <v>41718227</v>
      </c>
      <c r="E52" s="118">
        <v>1679308</v>
      </c>
      <c r="F52" s="118">
        <v>1679308</v>
      </c>
      <c r="G52" s="118">
        <v>920001</v>
      </c>
      <c r="H52" s="118">
        <v>920001</v>
      </c>
      <c r="I52" s="118">
        <v>40038919</v>
      </c>
      <c r="J52" s="118" t="s">
        <v>350</v>
      </c>
      <c r="K52" s="118" t="s">
        <v>292</v>
      </c>
      <c r="L52" s="118" t="s">
        <v>238</v>
      </c>
      <c r="M52" s="118" t="s">
        <v>189</v>
      </c>
      <c r="N52" s="118" t="s">
        <v>238</v>
      </c>
      <c r="O52" s="118">
        <v>4</v>
      </c>
    </row>
    <row r="53" spans="1:15" ht="12.75">
      <c r="A53" s="118" t="s">
        <v>367</v>
      </c>
      <c r="B53" s="118" t="s">
        <v>260</v>
      </c>
      <c r="C53" s="118" t="s">
        <v>239</v>
      </c>
      <c r="D53" s="118">
        <v>41718227</v>
      </c>
      <c r="E53" s="118">
        <v>1679308</v>
      </c>
      <c r="F53" s="118">
        <v>1679308</v>
      </c>
      <c r="G53" s="118">
        <v>920001</v>
      </c>
      <c r="H53" s="118">
        <v>920001</v>
      </c>
      <c r="I53" s="118">
        <v>40038919</v>
      </c>
      <c r="J53" s="118" t="s">
        <v>350</v>
      </c>
      <c r="K53" s="118" t="s">
        <v>367</v>
      </c>
      <c r="L53" s="118" t="s">
        <v>239</v>
      </c>
      <c r="M53" s="118" t="s">
        <v>189</v>
      </c>
      <c r="N53" s="118" t="s">
        <v>239</v>
      </c>
      <c r="O53" s="118">
        <v>5</v>
      </c>
    </row>
    <row r="54" spans="1:15" ht="12.75">
      <c r="A54" s="118" t="s">
        <v>293</v>
      </c>
      <c r="B54" s="118" t="s">
        <v>260</v>
      </c>
      <c r="C54" s="118" t="s">
        <v>240</v>
      </c>
      <c r="D54" s="118">
        <v>389913458.07</v>
      </c>
      <c r="E54" s="118">
        <v>119495596</v>
      </c>
      <c r="F54" s="118">
        <v>263755596</v>
      </c>
      <c r="G54" s="118">
        <v>129275556</v>
      </c>
      <c r="H54" s="118">
        <v>263675556</v>
      </c>
      <c r="I54" s="118">
        <v>126157862.07</v>
      </c>
      <c r="J54" s="118" t="s">
        <v>350</v>
      </c>
      <c r="K54" s="118" t="s">
        <v>293</v>
      </c>
      <c r="L54" s="118" t="s">
        <v>240</v>
      </c>
      <c r="M54" s="118" t="s">
        <v>189</v>
      </c>
      <c r="N54" s="118" t="s">
        <v>240</v>
      </c>
      <c r="O54" s="118">
        <v>4</v>
      </c>
    </row>
    <row r="55" spans="1:15" ht="12.75">
      <c r="A55" s="118" t="s">
        <v>294</v>
      </c>
      <c r="B55" s="118" t="s">
        <v>260</v>
      </c>
      <c r="C55" s="118" t="s">
        <v>240</v>
      </c>
      <c r="D55" s="118">
        <v>389913458.07</v>
      </c>
      <c r="E55" s="118">
        <v>119495596</v>
      </c>
      <c r="F55" s="118">
        <v>263755596</v>
      </c>
      <c r="G55" s="118">
        <v>129275556</v>
      </c>
      <c r="H55" s="118">
        <v>263675556</v>
      </c>
      <c r="I55" s="118">
        <v>126157862.07</v>
      </c>
      <c r="J55" s="118" t="s">
        <v>350</v>
      </c>
      <c r="K55" s="118" t="s">
        <v>294</v>
      </c>
      <c r="L55" s="118" t="s">
        <v>240</v>
      </c>
      <c r="M55" s="118" t="s">
        <v>189</v>
      </c>
      <c r="N55" s="118" t="s">
        <v>240</v>
      </c>
      <c r="O55" s="118">
        <v>5</v>
      </c>
    </row>
    <row r="56" spans="1:15" ht="12.75">
      <c r="A56" s="118" t="s">
        <v>295</v>
      </c>
      <c r="B56" s="118" t="s">
        <v>260</v>
      </c>
      <c r="C56" s="118" t="s">
        <v>241</v>
      </c>
      <c r="D56" s="118">
        <v>5221479074.17</v>
      </c>
      <c r="E56" s="118">
        <v>1959435204</v>
      </c>
      <c r="F56" s="118">
        <v>2448892610</v>
      </c>
      <c r="G56" s="118">
        <v>1171694127</v>
      </c>
      <c r="H56" s="118">
        <v>1661151533</v>
      </c>
      <c r="I56" s="118">
        <v>2772586464.17</v>
      </c>
      <c r="J56" s="118" t="s">
        <v>350</v>
      </c>
      <c r="K56" s="118" t="s">
        <v>295</v>
      </c>
      <c r="L56" s="118" t="s">
        <v>241</v>
      </c>
      <c r="M56" s="118" t="s">
        <v>189</v>
      </c>
      <c r="N56" s="118" t="s">
        <v>241</v>
      </c>
      <c r="O56" s="118">
        <v>2</v>
      </c>
    </row>
    <row r="57" spans="1:15" ht="12.75">
      <c r="A57" s="118" t="s">
        <v>296</v>
      </c>
      <c r="B57" s="118" t="s">
        <v>260</v>
      </c>
      <c r="C57" s="118" t="s">
        <v>49</v>
      </c>
      <c r="D57" s="118">
        <v>5221479074.17</v>
      </c>
      <c r="E57" s="118">
        <v>1959435204</v>
      </c>
      <c r="F57" s="118">
        <v>2448892610</v>
      </c>
      <c r="G57" s="118">
        <v>1171694127</v>
      </c>
      <c r="H57" s="118">
        <v>1661151533</v>
      </c>
      <c r="I57" s="118">
        <v>2772586464.17</v>
      </c>
      <c r="J57" s="118" t="s">
        <v>350</v>
      </c>
      <c r="K57" s="118" t="s">
        <v>296</v>
      </c>
      <c r="L57" s="118" t="s">
        <v>49</v>
      </c>
      <c r="M57" s="118" t="s">
        <v>189</v>
      </c>
      <c r="N57" s="118" t="s">
        <v>49</v>
      </c>
      <c r="O57" s="118">
        <v>3</v>
      </c>
    </row>
    <row r="58" spans="1:15" ht="12.75">
      <c r="A58" s="118" t="s">
        <v>297</v>
      </c>
      <c r="B58" s="118" t="s">
        <v>260</v>
      </c>
      <c r="C58" s="118" t="s">
        <v>243</v>
      </c>
      <c r="D58" s="118">
        <v>5221479074.17</v>
      </c>
      <c r="E58" s="118">
        <v>1959435204</v>
      </c>
      <c r="F58" s="118">
        <v>2448892610</v>
      </c>
      <c r="G58" s="118">
        <v>1171694127</v>
      </c>
      <c r="H58" s="118">
        <v>1661151533</v>
      </c>
      <c r="I58" s="118">
        <v>2772586464.17</v>
      </c>
      <c r="J58" s="118" t="s">
        <v>350</v>
      </c>
      <c r="K58" s="118" t="s">
        <v>297</v>
      </c>
      <c r="L58" s="118" t="s">
        <v>243</v>
      </c>
      <c r="M58" s="118" t="s">
        <v>189</v>
      </c>
      <c r="N58" s="118" t="s">
        <v>243</v>
      </c>
      <c r="O58" s="118">
        <v>4</v>
      </c>
    </row>
    <row r="59" spans="1:15" ht="12.75">
      <c r="A59" s="118" t="s">
        <v>368</v>
      </c>
      <c r="B59" s="118" t="s">
        <v>260</v>
      </c>
      <c r="C59" s="118" t="s">
        <v>243</v>
      </c>
      <c r="D59" s="118">
        <v>5221479074.17</v>
      </c>
      <c r="E59" s="118">
        <v>1959435204</v>
      </c>
      <c r="F59" s="118">
        <v>2448892610</v>
      </c>
      <c r="G59" s="118">
        <v>1171694127</v>
      </c>
      <c r="H59" s="118">
        <v>1661151533</v>
      </c>
      <c r="I59" s="118">
        <v>2772586464.17</v>
      </c>
      <c r="J59" s="118" t="s">
        <v>350</v>
      </c>
      <c r="K59" s="118" t="s">
        <v>368</v>
      </c>
      <c r="L59" s="118" t="s">
        <v>243</v>
      </c>
      <c r="M59" s="118" t="s">
        <v>189</v>
      </c>
      <c r="N59" s="118" t="s">
        <v>243</v>
      </c>
      <c r="O59" s="118">
        <v>5</v>
      </c>
    </row>
    <row r="60" spans="1:15" ht="12.75">
      <c r="A60" s="118" t="s">
        <v>369</v>
      </c>
      <c r="B60" s="118" t="s">
        <v>260</v>
      </c>
      <c r="C60" s="118" t="s">
        <v>351</v>
      </c>
      <c r="D60" s="118">
        <v>3664400317.95</v>
      </c>
      <c r="E60" s="118">
        <v>1110150726</v>
      </c>
      <c r="F60" s="118">
        <v>1506248132</v>
      </c>
      <c r="G60" s="118">
        <v>702938801</v>
      </c>
      <c r="H60" s="118">
        <v>1099036207</v>
      </c>
      <c r="I60" s="118">
        <v>2158152185.95</v>
      </c>
      <c r="J60" s="118" t="s">
        <v>350</v>
      </c>
      <c r="K60" s="118" t="s">
        <v>369</v>
      </c>
      <c r="L60" s="118" t="s">
        <v>351</v>
      </c>
      <c r="M60" s="118" t="s">
        <v>189</v>
      </c>
      <c r="N60" s="118" t="s">
        <v>351</v>
      </c>
      <c r="O60" s="118">
        <v>6</v>
      </c>
    </row>
    <row r="61" spans="1:15" ht="12.75">
      <c r="A61" s="118" t="s">
        <v>370</v>
      </c>
      <c r="B61" s="118" t="s">
        <v>260</v>
      </c>
      <c r="C61" s="118" t="s">
        <v>352</v>
      </c>
      <c r="D61" s="118">
        <v>1557078756.22</v>
      </c>
      <c r="E61" s="118">
        <v>849284478</v>
      </c>
      <c r="F61" s="118">
        <v>942644478</v>
      </c>
      <c r="G61" s="118">
        <v>468755326</v>
      </c>
      <c r="H61" s="118">
        <v>562115326</v>
      </c>
      <c r="I61" s="118">
        <v>614434278.22</v>
      </c>
      <c r="J61" s="118" t="s">
        <v>350</v>
      </c>
      <c r="K61" s="118" t="s">
        <v>370</v>
      </c>
      <c r="L61" s="118" t="s">
        <v>352</v>
      </c>
      <c r="M61" s="118" t="s">
        <v>189</v>
      </c>
      <c r="N61" s="118" t="s">
        <v>352</v>
      </c>
      <c r="O61" s="118">
        <v>6</v>
      </c>
    </row>
    <row r="62" spans="1:15" ht="12.75">
      <c r="A62" s="118" t="s">
        <v>19</v>
      </c>
      <c r="B62" s="118" t="s">
        <v>260</v>
      </c>
      <c r="C62" s="118" t="s">
        <v>298</v>
      </c>
      <c r="D62" s="118">
        <v>58878749438.24</v>
      </c>
      <c r="E62" s="118">
        <v>228223540</v>
      </c>
      <c r="F62" s="118">
        <v>430471836</v>
      </c>
      <c r="G62" s="118">
        <v>143697888</v>
      </c>
      <c r="H62" s="118">
        <v>345946184</v>
      </c>
      <c r="I62" s="118">
        <v>58448277602.24</v>
      </c>
      <c r="J62" s="118" t="s">
        <v>350</v>
      </c>
      <c r="K62" s="118" t="s">
        <v>19</v>
      </c>
      <c r="L62" s="118" t="s">
        <v>298</v>
      </c>
      <c r="M62" s="118" t="s">
        <v>19</v>
      </c>
      <c r="N62" s="118" t="s">
        <v>298</v>
      </c>
      <c r="O62" s="118">
        <v>1</v>
      </c>
    </row>
    <row r="63" spans="1:15" ht="12.75">
      <c r="A63" s="118" t="s">
        <v>19</v>
      </c>
      <c r="B63" s="118" t="s">
        <v>371</v>
      </c>
      <c r="C63" s="118" t="s">
        <v>298</v>
      </c>
      <c r="D63" s="118">
        <v>22881624037</v>
      </c>
      <c r="E63" s="118">
        <v>57553923</v>
      </c>
      <c r="F63" s="118">
        <v>784472404</v>
      </c>
      <c r="G63" s="118">
        <v>0</v>
      </c>
      <c r="H63" s="118">
        <v>726918481</v>
      </c>
      <c r="I63" s="118">
        <v>22097151633</v>
      </c>
      <c r="J63" s="118" t="s">
        <v>350</v>
      </c>
      <c r="K63" s="118" t="s">
        <v>19</v>
      </c>
      <c r="L63" s="118" t="s">
        <v>298</v>
      </c>
      <c r="M63" s="118" t="s">
        <v>19</v>
      </c>
      <c r="N63" s="118" t="s">
        <v>298</v>
      </c>
      <c r="O63" s="118">
        <v>1</v>
      </c>
    </row>
    <row r="64" spans="1:15" ht="12.75">
      <c r="A64" s="118" t="s">
        <v>299</v>
      </c>
      <c r="B64" s="118" t="s">
        <v>260</v>
      </c>
      <c r="C64" s="118" t="s">
        <v>248</v>
      </c>
      <c r="D64" s="118">
        <v>253417.94</v>
      </c>
      <c r="E64" s="118">
        <v>0</v>
      </c>
      <c r="F64" s="118">
        <v>0</v>
      </c>
      <c r="G64" s="118">
        <v>0</v>
      </c>
      <c r="H64" s="118">
        <v>0</v>
      </c>
      <c r="I64" s="118">
        <v>253417.94</v>
      </c>
      <c r="J64" s="118" t="s">
        <v>350</v>
      </c>
      <c r="K64" s="118" t="s">
        <v>299</v>
      </c>
      <c r="L64" s="118" t="s">
        <v>248</v>
      </c>
      <c r="M64" s="118" t="s">
        <v>19</v>
      </c>
      <c r="N64" s="118" t="s">
        <v>248</v>
      </c>
      <c r="O64" s="118">
        <v>2</v>
      </c>
    </row>
    <row r="65" spans="1:15" ht="12.75">
      <c r="A65" s="118" t="s">
        <v>300</v>
      </c>
      <c r="B65" s="118" t="s">
        <v>260</v>
      </c>
      <c r="C65" s="118" t="s">
        <v>248</v>
      </c>
      <c r="D65" s="118">
        <v>253417.94</v>
      </c>
      <c r="E65" s="118">
        <v>0</v>
      </c>
      <c r="F65" s="118">
        <v>0</v>
      </c>
      <c r="G65" s="118">
        <v>0</v>
      </c>
      <c r="H65" s="118">
        <v>0</v>
      </c>
      <c r="I65" s="118">
        <v>253417.94</v>
      </c>
      <c r="J65" s="118" t="s">
        <v>350</v>
      </c>
      <c r="K65" s="118" t="s">
        <v>300</v>
      </c>
      <c r="L65" s="118" t="s">
        <v>248</v>
      </c>
      <c r="M65" s="118" t="s">
        <v>19</v>
      </c>
      <c r="N65" s="118" t="s">
        <v>248</v>
      </c>
      <c r="O65" s="118">
        <v>3</v>
      </c>
    </row>
    <row r="66" spans="1:15" ht="12.75">
      <c r="A66" s="118" t="s">
        <v>301</v>
      </c>
      <c r="B66" s="118" t="s">
        <v>260</v>
      </c>
      <c r="C66" s="118" t="s">
        <v>248</v>
      </c>
      <c r="D66" s="118">
        <v>253417.94</v>
      </c>
      <c r="E66" s="118">
        <v>0</v>
      </c>
      <c r="F66" s="118">
        <v>0</v>
      </c>
      <c r="G66" s="118">
        <v>0</v>
      </c>
      <c r="H66" s="118">
        <v>0</v>
      </c>
      <c r="I66" s="118">
        <v>253417.94</v>
      </c>
      <c r="J66" s="118" t="s">
        <v>350</v>
      </c>
      <c r="K66" s="118" t="s">
        <v>301</v>
      </c>
      <c r="L66" s="118" t="s">
        <v>248</v>
      </c>
      <c r="M66" s="118" t="s">
        <v>19</v>
      </c>
      <c r="N66" s="118" t="s">
        <v>248</v>
      </c>
      <c r="O66" s="118">
        <v>4</v>
      </c>
    </row>
    <row r="67" spans="1:15" ht="12.75">
      <c r="A67" s="118" t="s">
        <v>302</v>
      </c>
      <c r="B67" s="118" t="s">
        <v>260</v>
      </c>
      <c r="C67" s="118" t="s">
        <v>303</v>
      </c>
      <c r="D67" s="118">
        <v>253417.94</v>
      </c>
      <c r="E67" s="118">
        <v>0</v>
      </c>
      <c r="F67" s="118">
        <v>0</v>
      </c>
      <c r="G67" s="118">
        <v>0</v>
      </c>
      <c r="H67" s="118">
        <v>0</v>
      </c>
      <c r="I67" s="118">
        <v>253417.94</v>
      </c>
      <c r="J67" s="118" t="s">
        <v>350</v>
      </c>
      <c r="K67" s="118" t="s">
        <v>302</v>
      </c>
      <c r="L67" s="118" t="s">
        <v>303</v>
      </c>
      <c r="M67" s="118" t="s">
        <v>19</v>
      </c>
      <c r="N67" s="118" t="s">
        <v>303</v>
      </c>
      <c r="O67" s="118">
        <v>5</v>
      </c>
    </row>
    <row r="68" spans="1:15" ht="12.75">
      <c r="A68" s="118" t="s">
        <v>304</v>
      </c>
      <c r="B68" s="118" t="s">
        <v>260</v>
      </c>
      <c r="C68" s="118" t="s">
        <v>162</v>
      </c>
      <c r="D68" s="118">
        <v>1391702493.29</v>
      </c>
      <c r="E68" s="118">
        <v>54353250</v>
      </c>
      <c r="F68" s="118">
        <v>131746500</v>
      </c>
      <c r="G68" s="118">
        <v>54353250</v>
      </c>
      <c r="H68" s="118">
        <v>131746500</v>
      </c>
      <c r="I68" s="118">
        <v>1259955993.29</v>
      </c>
      <c r="J68" s="118" t="s">
        <v>350</v>
      </c>
      <c r="K68" s="118" t="s">
        <v>304</v>
      </c>
      <c r="L68" s="118" t="s">
        <v>162</v>
      </c>
      <c r="M68" s="118" t="s">
        <v>19</v>
      </c>
      <c r="N68" s="118" t="s">
        <v>162</v>
      </c>
      <c r="O68" s="118">
        <v>2</v>
      </c>
    </row>
    <row r="69" spans="1:15" ht="12.75">
      <c r="A69" s="118" t="s">
        <v>304</v>
      </c>
      <c r="B69" s="118" t="s">
        <v>371</v>
      </c>
      <c r="C69" s="118" t="s">
        <v>162</v>
      </c>
      <c r="D69" s="118">
        <v>718882802</v>
      </c>
      <c r="E69" s="118">
        <v>33009483</v>
      </c>
      <c r="F69" s="118">
        <v>33009483</v>
      </c>
      <c r="G69" s="118">
        <v>0</v>
      </c>
      <c r="H69" s="118">
        <v>0</v>
      </c>
      <c r="I69" s="118">
        <v>685873319</v>
      </c>
      <c r="J69" s="118" t="s">
        <v>350</v>
      </c>
      <c r="K69" s="118" t="s">
        <v>304</v>
      </c>
      <c r="L69" s="118" t="s">
        <v>162</v>
      </c>
      <c r="M69" s="118" t="s">
        <v>19</v>
      </c>
      <c r="N69" s="118" t="s">
        <v>162</v>
      </c>
      <c r="O69" s="118">
        <v>2</v>
      </c>
    </row>
    <row r="70" spans="1:15" ht="12.75">
      <c r="A70" s="118" t="s">
        <v>305</v>
      </c>
      <c r="B70" s="118" t="s">
        <v>260</v>
      </c>
      <c r="C70" s="118" t="s">
        <v>53</v>
      </c>
      <c r="D70" s="118">
        <v>1391702493.29</v>
      </c>
      <c r="E70" s="118">
        <v>54353250</v>
      </c>
      <c r="F70" s="118">
        <v>131746500</v>
      </c>
      <c r="G70" s="118">
        <v>54353250</v>
      </c>
      <c r="H70" s="118">
        <v>131746500</v>
      </c>
      <c r="I70" s="118">
        <v>1259955993.29</v>
      </c>
      <c r="J70" s="118" t="s">
        <v>350</v>
      </c>
      <c r="K70" s="118" t="s">
        <v>305</v>
      </c>
      <c r="L70" s="118" t="s">
        <v>53</v>
      </c>
      <c r="M70" s="118" t="s">
        <v>19</v>
      </c>
      <c r="N70" s="118" t="s">
        <v>53</v>
      </c>
      <c r="O70" s="118">
        <v>3</v>
      </c>
    </row>
    <row r="71" spans="1:15" ht="12.75">
      <c r="A71" s="118" t="s">
        <v>305</v>
      </c>
      <c r="B71" s="118" t="s">
        <v>371</v>
      </c>
      <c r="C71" s="118" t="s">
        <v>53</v>
      </c>
      <c r="D71" s="118">
        <v>718882802</v>
      </c>
      <c r="E71" s="118">
        <v>33009483</v>
      </c>
      <c r="F71" s="118">
        <v>33009483</v>
      </c>
      <c r="G71" s="118">
        <v>0</v>
      </c>
      <c r="H71" s="118">
        <v>0</v>
      </c>
      <c r="I71" s="118">
        <v>685873319</v>
      </c>
      <c r="J71" s="118" t="s">
        <v>350</v>
      </c>
      <c r="K71" s="118" t="s">
        <v>305</v>
      </c>
      <c r="L71" s="118" t="s">
        <v>53</v>
      </c>
      <c r="M71" s="118" t="s">
        <v>19</v>
      </c>
      <c r="N71" s="118" t="s">
        <v>53</v>
      </c>
      <c r="O71" s="118">
        <v>3</v>
      </c>
    </row>
    <row r="72" spans="1:15" ht="12.75">
      <c r="A72" s="118" t="s">
        <v>306</v>
      </c>
      <c r="B72" s="118" t="s">
        <v>260</v>
      </c>
      <c r="C72" s="118" t="s">
        <v>250</v>
      </c>
      <c r="D72" s="118">
        <v>1391702493.29</v>
      </c>
      <c r="E72" s="118">
        <v>54353250</v>
      </c>
      <c r="F72" s="118">
        <v>131746500</v>
      </c>
      <c r="G72" s="118">
        <v>54353250</v>
      </c>
      <c r="H72" s="118">
        <v>131746500</v>
      </c>
      <c r="I72" s="118">
        <v>1259955993.29</v>
      </c>
      <c r="J72" s="118" t="s">
        <v>350</v>
      </c>
      <c r="K72" s="118" t="s">
        <v>306</v>
      </c>
      <c r="L72" s="118" t="s">
        <v>250</v>
      </c>
      <c r="M72" s="118" t="s">
        <v>19</v>
      </c>
      <c r="N72" s="118" t="s">
        <v>250</v>
      </c>
      <c r="O72" s="118">
        <v>4</v>
      </c>
    </row>
    <row r="73" spans="1:15" ht="12.75">
      <c r="A73" s="118" t="s">
        <v>306</v>
      </c>
      <c r="B73" s="118" t="s">
        <v>371</v>
      </c>
      <c r="C73" s="118" t="s">
        <v>250</v>
      </c>
      <c r="D73" s="118">
        <v>718882802</v>
      </c>
      <c r="E73" s="118">
        <v>33009483</v>
      </c>
      <c r="F73" s="118">
        <v>33009483</v>
      </c>
      <c r="G73" s="118">
        <v>0</v>
      </c>
      <c r="H73" s="118">
        <v>0</v>
      </c>
      <c r="I73" s="118">
        <v>685873319</v>
      </c>
      <c r="J73" s="118" t="s">
        <v>350</v>
      </c>
      <c r="K73" s="118" t="s">
        <v>306</v>
      </c>
      <c r="L73" s="118" t="s">
        <v>250</v>
      </c>
      <c r="M73" s="118" t="s">
        <v>19</v>
      </c>
      <c r="N73" s="118" t="s">
        <v>250</v>
      </c>
      <c r="O73" s="118">
        <v>4</v>
      </c>
    </row>
    <row r="74" spans="1:15" ht="12.75">
      <c r="A74" s="118" t="s">
        <v>372</v>
      </c>
      <c r="B74" s="118" t="s">
        <v>260</v>
      </c>
      <c r="C74" s="118" t="s">
        <v>373</v>
      </c>
      <c r="D74" s="118">
        <v>1383263161.6</v>
      </c>
      <c r="E74" s="118">
        <v>54353250</v>
      </c>
      <c r="F74" s="118">
        <v>131746500</v>
      </c>
      <c r="G74" s="118">
        <v>54353250</v>
      </c>
      <c r="H74" s="118">
        <v>131746500</v>
      </c>
      <c r="I74" s="118">
        <v>1251516661.6</v>
      </c>
      <c r="J74" s="118" t="s">
        <v>350</v>
      </c>
      <c r="K74" s="118" t="s">
        <v>372</v>
      </c>
      <c r="L74" s="118" t="s">
        <v>373</v>
      </c>
      <c r="M74" s="118" t="s">
        <v>19</v>
      </c>
      <c r="N74" s="118" t="s">
        <v>373</v>
      </c>
      <c r="O74" s="118">
        <v>5</v>
      </c>
    </row>
    <row r="75" spans="1:15" ht="12.75">
      <c r="A75" s="118" t="s">
        <v>372</v>
      </c>
      <c r="B75" s="118" t="s">
        <v>371</v>
      </c>
      <c r="C75" s="118" t="s">
        <v>373</v>
      </c>
      <c r="D75" s="118">
        <v>718882802</v>
      </c>
      <c r="E75" s="118">
        <v>33009483</v>
      </c>
      <c r="F75" s="118">
        <v>33009483</v>
      </c>
      <c r="G75" s="118">
        <v>0</v>
      </c>
      <c r="H75" s="118">
        <v>0</v>
      </c>
      <c r="I75" s="118">
        <v>685873319</v>
      </c>
      <c r="J75" s="118" t="s">
        <v>350</v>
      </c>
      <c r="K75" s="118" t="s">
        <v>372</v>
      </c>
      <c r="L75" s="118" t="s">
        <v>373</v>
      </c>
      <c r="M75" s="118" t="s">
        <v>19</v>
      </c>
      <c r="N75" s="118" t="s">
        <v>373</v>
      </c>
      <c r="O75" s="118">
        <v>5</v>
      </c>
    </row>
    <row r="76" spans="1:15" ht="12.75">
      <c r="A76" s="118" t="s">
        <v>374</v>
      </c>
      <c r="B76" s="118" t="s">
        <v>260</v>
      </c>
      <c r="C76" s="118" t="s">
        <v>375</v>
      </c>
      <c r="D76" s="118">
        <v>371649000.6</v>
      </c>
      <c r="E76" s="118">
        <v>0</v>
      </c>
      <c r="F76" s="118">
        <v>0</v>
      </c>
      <c r="G76" s="118">
        <v>0</v>
      </c>
      <c r="H76" s="118">
        <v>0</v>
      </c>
      <c r="I76" s="118">
        <v>371649000.6</v>
      </c>
      <c r="J76" s="118" t="s">
        <v>350</v>
      </c>
      <c r="K76" s="118" t="s">
        <v>374</v>
      </c>
      <c r="L76" s="118" t="s">
        <v>375</v>
      </c>
      <c r="M76" s="118" t="s">
        <v>19</v>
      </c>
      <c r="N76" s="118" t="s">
        <v>375</v>
      </c>
      <c r="O76" s="118">
        <v>6</v>
      </c>
    </row>
    <row r="77" spans="1:15" ht="12.75">
      <c r="A77" s="118" t="s">
        <v>374</v>
      </c>
      <c r="B77" s="118" t="s">
        <v>371</v>
      </c>
      <c r="C77" s="118" t="s">
        <v>375</v>
      </c>
      <c r="D77" s="118">
        <v>682520122</v>
      </c>
      <c r="E77" s="118">
        <v>33009483</v>
      </c>
      <c r="F77" s="118">
        <v>33009483</v>
      </c>
      <c r="G77" s="118">
        <v>0</v>
      </c>
      <c r="H77" s="118">
        <v>0</v>
      </c>
      <c r="I77" s="118">
        <v>649510639</v>
      </c>
      <c r="J77" s="118" t="s">
        <v>350</v>
      </c>
      <c r="K77" s="118" t="s">
        <v>374</v>
      </c>
      <c r="L77" s="118" t="s">
        <v>375</v>
      </c>
      <c r="M77" s="118" t="s">
        <v>19</v>
      </c>
      <c r="N77" s="118" t="s">
        <v>375</v>
      </c>
      <c r="O77" s="118">
        <v>6</v>
      </c>
    </row>
    <row r="78" spans="1:15" ht="12.75">
      <c r="A78" s="118" t="s">
        <v>376</v>
      </c>
      <c r="B78" s="118" t="s">
        <v>260</v>
      </c>
      <c r="C78" s="118" t="s">
        <v>377</v>
      </c>
      <c r="D78" s="118">
        <v>23040000</v>
      </c>
      <c r="E78" s="118">
        <v>0</v>
      </c>
      <c r="F78" s="118">
        <v>23040000</v>
      </c>
      <c r="G78" s="118">
        <v>0</v>
      </c>
      <c r="H78" s="118">
        <v>23040000</v>
      </c>
      <c r="I78" s="118">
        <v>0</v>
      </c>
      <c r="J78" s="118" t="s">
        <v>350</v>
      </c>
      <c r="K78" s="118" t="s">
        <v>376</v>
      </c>
      <c r="L78" s="118" t="s">
        <v>377</v>
      </c>
      <c r="M78" s="118" t="s">
        <v>19</v>
      </c>
      <c r="N78" s="118" t="s">
        <v>377</v>
      </c>
      <c r="O78" s="118">
        <v>6</v>
      </c>
    </row>
    <row r="79" spans="1:15" ht="12.75">
      <c r="A79" s="118" t="s">
        <v>378</v>
      </c>
      <c r="B79" s="118" t="s">
        <v>371</v>
      </c>
      <c r="C79" s="118" t="s">
        <v>379</v>
      </c>
      <c r="D79" s="118">
        <v>0</v>
      </c>
      <c r="E79" s="118">
        <v>0</v>
      </c>
      <c r="F79" s="118">
        <v>0</v>
      </c>
      <c r="G79" s="118">
        <v>0</v>
      </c>
      <c r="H79" s="118">
        <v>0</v>
      </c>
      <c r="I79" s="118">
        <v>0</v>
      </c>
      <c r="J79" s="118" t="s">
        <v>350</v>
      </c>
      <c r="K79" s="118" t="s">
        <v>378</v>
      </c>
      <c r="L79" s="118" t="s">
        <v>379</v>
      </c>
      <c r="M79" s="118" t="s">
        <v>19</v>
      </c>
      <c r="N79" s="118" t="s">
        <v>379</v>
      </c>
      <c r="O79" s="118">
        <v>6</v>
      </c>
    </row>
    <row r="80" spans="1:15" ht="12.75">
      <c r="A80" s="118" t="s">
        <v>380</v>
      </c>
      <c r="B80" s="118" t="s">
        <v>260</v>
      </c>
      <c r="C80" s="118" t="s">
        <v>381</v>
      </c>
      <c r="D80" s="118">
        <v>988574161</v>
      </c>
      <c r="E80" s="118">
        <v>54353250</v>
      </c>
      <c r="F80" s="118">
        <v>108706500</v>
      </c>
      <c r="G80" s="118">
        <v>54353250</v>
      </c>
      <c r="H80" s="118">
        <v>108706500</v>
      </c>
      <c r="I80" s="118">
        <v>879867661</v>
      </c>
      <c r="J80" s="118" t="s">
        <v>350</v>
      </c>
      <c r="K80" s="118" t="s">
        <v>380</v>
      </c>
      <c r="L80" s="118" t="s">
        <v>381</v>
      </c>
      <c r="M80" s="118" t="s">
        <v>19</v>
      </c>
      <c r="N80" s="118" t="s">
        <v>381</v>
      </c>
      <c r="O80" s="118">
        <v>6</v>
      </c>
    </row>
    <row r="81" spans="1:15" ht="12.75">
      <c r="A81" s="118" t="s">
        <v>380</v>
      </c>
      <c r="B81" s="118" t="s">
        <v>371</v>
      </c>
      <c r="C81" s="118" t="s">
        <v>381</v>
      </c>
      <c r="D81" s="118">
        <v>36362680</v>
      </c>
      <c r="E81" s="118">
        <v>0</v>
      </c>
      <c r="F81" s="118">
        <v>0</v>
      </c>
      <c r="G81" s="118">
        <v>0</v>
      </c>
      <c r="H81" s="118">
        <v>0</v>
      </c>
      <c r="I81" s="118">
        <v>36362680</v>
      </c>
      <c r="J81" s="118" t="s">
        <v>350</v>
      </c>
      <c r="K81" s="118" t="s">
        <v>380</v>
      </c>
      <c r="L81" s="118" t="s">
        <v>381</v>
      </c>
      <c r="M81" s="118" t="s">
        <v>19</v>
      </c>
      <c r="N81" s="118" t="s">
        <v>381</v>
      </c>
      <c r="O81" s="118">
        <v>6</v>
      </c>
    </row>
    <row r="82" spans="1:15" ht="12.75">
      <c r="A82" s="118" t="s">
        <v>307</v>
      </c>
      <c r="B82" s="118" t="s">
        <v>260</v>
      </c>
      <c r="C82" s="118" t="s">
        <v>303</v>
      </c>
      <c r="D82" s="118">
        <v>8439331.69</v>
      </c>
      <c r="E82" s="118">
        <v>0</v>
      </c>
      <c r="F82" s="118">
        <v>0</v>
      </c>
      <c r="G82" s="118">
        <v>0</v>
      </c>
      <c r="H82" s="118">
        <v>0</v>
      </c>
      <c r="I82" s="118">
        <v>8439331.69</v>
      </c>
      <c r="J82" s="118" t="s">
        <v>350</v>
      </c>
      <c r="K82" s="118" t="s">
        <v>307</v>
      </c>
      <c r="L82" s="118" t="s">
        <v>303</v>
      </c>
      <c r="M82" s="118" t="s">
        <v>19</v>
      </c>
      <c r="N82" s="118" t="s">
        <v>303</v>
      </c>
      <c r="O82" s="118">
        <v>5</v>
      </c>
    </row>
    <row r="83" spans="1:15" ht="12.75">
      <c r="A83" s="118" t="s">
        <v>308</v>
      </c>
      <c r="B83" s="118" t="s">
        <v>260</v>
      </c>
      <c r="C83" s="118" t="s">
        <v>52</v>
      </c>
      <c r="D83" s="118">
        <v>196650750.76</v>
      </c>
      <c r="E83" s="118">
        <v>2842541</v>
      </c>
      <c r="F83" s="118">
        <v>2842541</v>
      </c>
      <c r="G83" s="118">
        <v>0</v>
      </c>
      <c r="H83" s="118">
        <v>0</v>
      </c>
      <c r="I83" s="118">
        <v>193808209.76</v>
      </c>
      <c r="J83" s="118" t="s">
        <v>350</v>
      </c>
      <c r="K83" s="118" t="s">
        <v>308</v>
      </c>
      <c r="L83" s="118" t="s">
        <v>52</v>
      </c>
      <c r="M83" s="118" t="s">
        <v>19</v>
      </c>
      <c r="N83" s="118" t="s">
        <v>52</v>
      </c>
      <c r="O83" s="118">
        <v>2</v>
      </c>
    </row>
    <row r="84" spans="1:15" ht="12.75">
      <c r="A84" s="118" t="s">
        <v>308</v>
      </c>
      <c r="B84" s="118" t="s">
        <v>371</v>
      </c>
      <c r="C84" s="118" t="s">
        <v>52</v>
      </c>
      <c r="D84" s="118">
        <v>38700000</v>
      </c>
      <c r="E84" s="118">
        <v>0</v>
      </c>
      <c r="F84" s="118">
        <v>0</v>
      </c>
      <c r="G84" s="118">
        <v>0</v>
      </c>
      <c r="H84" s="118">
        <v>0</v>
      </c>
      <c r="I84" s="118">
        <v>38700000</v>
      </c>
      <c r="J84" s="118" t="s">
        <v>350</v>
      </c>
      <c r="K84" s="118" t="s">
        <v>308</v>
      </c>
      <c r="L84" s="118" t="s">
        <v>52</v>
      </c>
      <c r="M84" s="118" t="s">
        <v>19</v>
      </c>
      <c r="N84" s="118" t="s">
        <v>52</v>
      </c>
      <c r="O84" s="118">
        <v>2</v>
      </c>
    </row>
    <row r="85" spans="1:15" ht="12.75">
      <c r="A85" s="118" t="s">
        <v>309</v>
      </c>
      <c r="B85" s="118" t="s">
        <v>260</v>
      </c>
      <c r="C85" s="118" t="s">
        <v>53</v>
      </c>
      <c r="D85" s="118">
        <v>196650750.76</v>
      </c>
      <c r="E85" s="118">
        <v>2842541</v>
      </c>
      <c r="F85" s="118">
        <v>2842541</v>
      </c>
      <c r="G85" s="118">
        <v>0</v>
      </c>
      <c r="H85" s="118">
        <v>0</v>
      </c>
      <c r="I85" s="118">
        <v>193808209.76</v>
      </c>
      <c r="J85" s="118" t="s">
        <v>350</v>
      </c>
      <c r="K85" s="118" t="s">
        <v>309</v>
      </c>
      <c r="L85" s="118" t="s">
        <v>53</v>
      </c>
      <c r="M85" s="118" t="s">
        <v>19</v>
      </c>
      <c r="N85" s="118" t="s">
        <v>53</v>
      </c>
      <c r="O85" s="118">
        <v>3</v>
      </c>
    </row>
    <row r="86" spans="1:15" ht="12.75">
      <c r="A86" s="118" t="s">
        <v>309</v>
      </c>
      <c r="B86" s="118" t="s">
        <v>371</v>
      </c>
      <c r="C86" s="118" t="s">
        <v>53</v>
      </c>
      <c r="D86" s="118">
        <v>38700000</v>
      </c>
      <c r="E86" s="118">
        <v>0</v>
      </c>
      <c r="F86" s="118">
        <v>0</v>
      </c>
      <c r="G86" s="118">
        <v>0</v>
      </c>
      <c r="H86" s="118">
        <v>0</v>
      </c>
      <c r="I86" s="118">
        <v>38700000</v>
      </c>
      <c r="J86" s="118" t="s">
        <v>350</v>
      </c>
      <c r="K86" s="118" t="s">
        <v>309</v>
      </c>
      <c r="L86" s="118" t="s">
        <v>53</v>
      </c>
      <c r="M86" s="118" t="s">
        <v>19</v>
      </c>
      <c r="N86" s="118" t="s">
        <v>53</v>
      </c>
      <c r="O86" s="118">
        <v>3</v>
      </c>
    </row>
    <row r="87" spans="1:15" ht="12.75">
      <c r="A87" s="118" t="s">
        <v>310</v>
      </c>
      <c r="B87" s="118" t="s">
        <v>260</v>
      </c>
      <c r="C87" s="118" t="s">
        <v>54</v>
      </c>
      <c r="D87" s="118">
        <v>196650750.76</v>
      </c>
      <c r="E87" s="118">
        <v>2842541</v>
      </c>
      <c r="F87" s="118">
        <v>2842541</v>
      </c>
      <c r="G87" s="118">
        <v>0</v>
      </c>
      <c r="H87" s="118">
        <v>0</v>
      </c>
      <c r="I87" s="118">
        <v>193808209.76</v>
      </c>
      <c r="J87" s="118" t="s">
        <v>350</v>
      </c>
      <c r="K87" s="118" t="s">
        <v>310</v>
      </c>
      <c r="L87" s="118" t="s">
        <v>54</v>
      </c>
      <c r="M87" s="118" t="s">
        <v>19</v>
      </c>
      <c r="N87" s="118" t="s">
        <v>54</v>
      </c>
      <c r="O87" s="118">
        <v>4</v>
      </c>
    </row>
    <row r="88" spans="1:15" ht="12.75">
      <c r="A88" s="118" t="s">
        <v>310</v>
      </c>
      <c r="B88" s="118" t="s">
        <v>371</v>
      </c>
      <c r="C88" s="118" t="s">
        <v>54</v>
      </c>
      <c r="D88" s="118">
        <v>38700000</v>
      </c>
      <c r="E88" s="118">
        <v>0</v>
      </c>
      <c r="F88" s="118">
        <v>0</v>
      </c>
      <c r="G88" s="118">
        <v>0</v>
      </c>
      <c r="H88" s="118">
        <v>0</v>
      </c>
      <c r="I88" s="118">
        <v>38700000</v>
      </c>
      <c r="J88" s="118" t="s">
        <v>350</v>
      </c>
      <c r="K88" s="118" t="s">
        <v>310</v>
      </c>
      <c r="L88" s="118" t="s">
        <v>54</v>
      </c>
      <c r="M88" s="118" t="s">
        <v>19</v>
      </c>
      <c r="N88" s="118" t="s">
        <v>54</v>
      </c>
      <c r="O88" s="118">
        <v>4</v>
      </c>
    </row>
    <row r="89" spans="1:15" ht="12.75">
      <c r="A89" s="118" t="s">
        <v>311</v>
      </c>
      <c r="B89" s="118" t="s">
        <v>260</v>
      </c>
      <c r="C89" s="118" t="s">
        <v>382</v>
      </c>
      <c r="D89" s="118">
        <v>177329851</v>
      </c>
      <c r="E89" s="118">
        <v>2842541</v>
      </c>
      <c r="F89" s="118">
        <v>2842541</v>
      </c>
      <c r="G89" s="118">
        <v>0</v>
      </c>
      <c r="H89" s="118">
        <v>0</v>
      </c>
      <c r="I89" s="118">
        <v>174487310</v>
      </c>
      <c r="J89" s="118" t="s">
        <v>350</v>
      </c>
      <c r="K89" s="118" t="s">
        <v>311</v>
      </c>
      <c r="L89" s="118" t="s">
        <v>382</v>
      </c>
      <c r="M89" s="118" t="s">
        <v>19</v>
      </c>
      <c r="N89" s="118" t="s">
        <v>382</v>
      </c>
      <c r="O89" s="118">
        <v>5</v>
      </c>
    </row>
    <row r="90" spans="1:15" ht="12.75">
      <c r="A90" s="118" t="s">
        <v>312</v>
      </c>
      <c r="B90" s="118" t="s">
        <v>260</v>
      </c>
      <c r="C90" s="118" t="s">
        <v>383</v>
      </c>
      <c r="D90" s="118">
        <v>177329851</v>
      </c>
      <c r="E90" s="118">
        <v>2842541</v>
      </c>
      <c r="F90" s="118">
        <v>2842541</v>
      </c>
      <c r="G90" s="118">
        <v>0</v>
      </c>
      <c r="H90" s="118">
        <v>0</v>
      </c>
      <c r="I90" s="118">
        <v>174487310</v>
      </c>
      <c r="J90" s="118" t="s">
        <v>350</v>
      </c>
      <c r="K90" s="118" t="s">
        <v>312</v>
      </c>
      <c r="L90" s="118" t="s">
        <v>383</v>
      </c>
      <c r="M90" s="118" t="s">
        <v>19</v>
      </c>
      <c r="N90" s="118" t="s">
        <v>383</v>
      </c>
      <c r="O90" s="118">
        <v>6</v>
      </c>
    </row>
    <row r="91" spans="1:15" ht="12.75">
      <c r="A91" s="118" t="s">
        <v>313</v>
      </c>
      <c r="B91" s="118" t="s">
        <v>260</v>
      </c>
      <c r="C91" s="118" t="s">
        <v>353</v>
      </c>
      <c r="D91" s="118">
        <v>0</v>
      </c>
      <c r="E91" s="118">
        <v>0</v>
      </c>
      <c r="F91" s="118">
        <v>0</v>
      </c>
      <c r="G91" s="118">
        <v>0</v>
      </c>
      <c r="H91" s="118">
        <v>0</v>
      </c>
      <c r="I91" s="118">
        <v>0</v>
      </c>
      <c r="J91" s="118" t="s">
        <v>350</v>
      </c>
      <c r="K91" s="118" t="s">
        <v>313</v>
      </c>
      <c r="L91" s="118" t="s">
        <v>353</v>
      </c>
      <c r="M91" s="118" t="s">
        <v>19</v>
      </c>
      <c r="N91" s="118" t="s">
        <v>353</v>
      </c>
      <c r="O91" s="118">
        <v>6</v>
      </c>
    </row>
    <row r="92" spans="1:15" ht="12.75">
      <c r="A92" s="118" t="s">
        <v>384</v>
      </c>
      <c r="B92" s="118" t="s">
        <v>260</v>
      </c>
      <c r="C92" s="118" t="s">
        <v>385</v>
      </c>
      <c r="D92" s="118">
        <v>18368423</v>
      </c>
      <c r="E92" s="118">
        <v>0</v>
      </c>
      <c r="F92" s="118">
        <v>0</v>
      </c>
      <c r="G92" s="118">
        <v>0</v>
      </c>
      <c r="H92" s="118">
        <v>0</v>
      </c>
      <c r="I92" s="118">
        <v>18368423</v>
      </c>
      <c r="J92" s="118" t="s">
        <v>350</v>
      </c>
      <c r="K92" s="118" t="s">
        <v>384</v>
      </c>
      <c r="L92" s="118" t="s">
        <v>385</v>
      </c>
      <c r="M92" s="118" t="s">
        <v>19</v>
      </c>
      <c r="N92" s="118" t="s">
        <v>385</v>
      </c>
      <c r="O92" s="118">
        <v>5</v>
      </c>
    </row>
    <row r="93" spans="1:15" ht="12.75">
      <c r="A93" s="118" t="s">
        <v>384</v>
      </c>
      <c r="B93" s="118" t="s">
        <v>371</v>
      </c>
      <c r="C93" s="118" t="s">
        <v>385</v>
      </c>
      <c r="D93" s="118">
        <v>38700000</v>
      </c>
      <c r="E93" s="118">
        <v>0</v>
      </c>
      <c r="F93" s="118">
        <v>0</v>
      </c>
      <c r="G93" s="118">
        <v>0</v>
      </c>
      <c r="H93" s="118">
        <v>0</v>
      </c>
      <c r="I93" s="118">
        <v>38700000</v>
      </c>
      <c r="J93" s="118" t="s">
        <v>350</v>
      </c>
      <c r="K93" s="118" t="s">
        <v>384</v>
      </c>
      <c r="L93" s="118" t="s">
        <v>385</v>
      </c>
      <c r="M93" s="118" t="s">
        <v>19</v>
      </c>
      <c r="N93" s="118" t="s">
        <v>385</v>
      </c>
      <c r="O93" s="118">
        <v>5</v>
      </c>
    </row>
    <row r="94" spans="1:15" ht="12.75">
      <c r="A94" s="118" t="s">
        <v>386</v>
      </c>
      <c r="B94" s="118" t="s">
        <v>260</v>
      </c>
      <c r="C94" s="118" t="s">
        <v>387</v>
      </c>
      <c r="D94" s="118">
        <v>18368423</v>
      </c>
      <c r="E94" s="118">
        <v>0</v>
      </c>
      <c r="F94" s="118">
        <v>0</v>
      </c>
      <c r="G94" s="118">
        <v>0</v>
      </c>
      <c r="H94" s="118">
        <v>0</v>
      </c>
      <c r="I94" s="118">
        <v>18368423</v>
      </c>
      <c r="J94" s="118" t="s">
        <v>350</v>
      </c>
      <c r="K94" s="118" t="s">
        <v>386</v>
      </c>
      <c r="L94" s="118" t="s">
        <v>387</v>
      </c>
      <c r="M94" s="118" t="s">
        <v>19</v>
      </c>
      <c r="N94" s="118" t="s">
        <v>387</v>
      </c>
      <c r="O94" s="118">
        <v>6</v>
      </c>
    </row>
    <row r="95" spans="1:15" ht="12.75">
      <c r="A95" s="118" t="s">
        <v>386</v>
      </c>
      <c r="B95" s="118" t="s">
        <v>371</v>
      </c>
      <c r="C95" s="118" t="s">
        <v>387</v>
      </c>
      <c r="D95" s="118">
        <v>38700000</v>
      </c>
      <c r="E95" s="118">
        <v>0</v>
      </c>
      <c r="F95" s="118">
        <v>0</v>
      </c>
      <c r="G95" s="118">
        <v>0</v>
      </c>
      <c r="H95" s="118">
        <v>0</v>
      </c>
      <c r="I95" s="118">
        <v>38700000</v>
      </c>
      <c r="J95" s="118" t="s">
        <v>350</v>
      </c>
      <c r="K95" s="118" t="s">
        <v>386</v>
      </c>
      <c r="L95" s="118" t="s">
        <v>387</v>
      </c>
      <c r="M95" s="118" t="s">
        <v>19</v>
      </c>
      <c r="N95" s="118" t="s">
        <v>387</v>
      </c>
      <c r="O95" s="118">
        <v>6</v>
      </c>
    </row>
    <row r="96" spans="1:15" ht="12.75">
      <c r="A96" s="118" t="s">
        <v>314</v>
      </c>
      <c r="B96" s="118" t="s">
        <v>260</v>
      </c>
      <c r="C96" s="118" t="s">
        <v>303</v>
      </c>
      <c r="D96" s="118">
        <v>952476.76</v>
      </c>
      <c r="E96" s="118">
        <v>0</v>
      </c>
      <c r="F96" s="118">
        <v>0</v>
      </c>
      <c r="G96" s="118">
        <v>0</v>
      </c>
      <c r="H96" s="118">
        <v>0</v>
      </c>
      <c r="I96" s="118">
        <v>952476.76</v>
      </c>
      <c r="J96" s="118" t="s">
        <v>350</v>
      </c>
      <c r="K96" s="118" t="s">
        <v>314</v>
      </c>
      <c r="L96" s="118" t="s">
        <v>303</v>
      </c>
      <c r="M96" s="118" t="s">
        <v>19</v>
      </c>
      <c r="N96" s="118" t="s">
        <v>303</v>
      </c>
      <c r="O96" s="118">
        <v>5</v>
      </c>
    </row>
    <row r="97" spans="1:15" ht="12.75">
      <c r="A97" s="118" t="s">
        <v>315</v>
      </c>
      <c r="B97" s="118" t="s">
        <v>260</v>
      </c>
      <c r="C97" s="118" t="s">
        <v>56</v>
      </c>
      <c r="D97" s="118">
        <v>57290142776.25</v>
      </c>
      <c r="E97" s="118">
        <v>171027749</v>
      </c>
      <c r="F97" s="118">
        <v>295882795</v>
      </c>
      <c r="G97" s="118">
        <v>89344638</v>
      </c>
      <c r="H97" s="118">
        <v>214199684</v>
      </c>
      <c r="I97" s="118">
        <v>56994259981.25</v>
      </c>
      <c r="J97" s="118" t="s">
        <v>350</v>
      </c>
      <c r="K97" s="118" t="s">
        <v>315</v>
      </c>
      <c r="L97" s="118" t="s">
        <v>56</v>
      </c>
      <c r="M97" s="118" t="s">
        <v>19</v>
      </c>
      <c r="N97" s="118" t="s">
        <v>56</v>
      </c>
      <c r="O97" s="118">
        <v>2</v>
      </c>
    </row>
    <row r="98" spans="1:15" ht="12.75">
      <c r="A98" s="118" t="s">
        <v>315</v>
      </c>
      <c r="B98" s="118" t="s">
        <v>371</v>
      </c>
      <c r="C98" s="118" t="s">
        <v>56</v>
      </c>
      <c r="D98" s="118">
        <v>22124041235</v>
      </c>
      <c r="E98" s="118">
        <v>24544440</v>
      </c>
      <c r="F98" s="118">
        <v>751462921</v>
      </c>
      <c r="G98" s="118">
        <v>0</v>
      </c>
      <c r="H98" s="118">
        <v>726918481</v>
      </c>
      <c r="I98" s="118">
        <v>21372578314</v>
      </c>
      <c r="J98" s="118" t="s">
        <v>350</v>
      </c>
      <c r="K98" s="118" t="s">
        <v>315</v>
      </c>
      <c r="L98" s="118" t="s">
        <v>56</v>
      </c>
      <c r="M98" s="118" t="s">
        <v>19</v>
      </c>
      <c r="N98" s="118" t="s">
        <v>56</v>
      </c>
      <c r="O98" s="118">
        <v>2</v>
      </c>
    </row>
    <row r="99" spans="1:15" ht="12.75">
      <c r="A99" s="118" t="s">
        <v>316</v>
      </c>
      <c r="B99" s="118" t="s">
        <v>260</v>
      </c>
      <c r="C99" s="118" t="s">
        <v>53</v>
      </c>
      <c r="D99" s="118">
        <v>57290142776.25</v>
      </c>
      <c r="E99" s="118">
        <v>171027749</v>
      </c>
      <c r="F99" s="118">
        <v>295882795</v>
      </c>
      <c r="G99" s="118">
        <v>89344638</v>
      </c>
      <c r="H99" s="118">
        <v>214199684</v>
      </c>
      <c r="I99" s="118">
        <v>56994259981.25</v>
      </c>
      <c r="J99" s="118" t="s">
        <v>350</v>
      </c>
      <c r="K99" s="118" t="s">
        <v>316</v>
      </c>
      <c r="L99" s="118" t="s">
        <v>53</v>
      </c>
      <c r="M99" s="118" t="s">
        <v>19</v>
      </c>
      <c r="N99" s="118" t="s">
        <v>53</v>
      </c>
      <c r="O99" s="118">
        <v>3</v>
      </c>
    </row>
    <row r="100" spans="1:15" ht="12.75">
      <c r="A100" s="118" t="s">
        <v>316</v>
      </c>
      <c r="B100" s="118" t="s">
        <v>371</v>
      </c>
      <c r="C100" s="118" t="s">
        <v>53</v>
      </c>
      <c r="D100" s="118">
        <v>22124041235</v>
      </c>
      <c r="E100" s="118">
        <v>24544440</v>
      </c>
      <c r="F100" s="118">
        <v>751462921</v>
      </c>
      <c r="G100" s="118">
        <v>0</v>
      </c>
      <c r="H100" s="118">
        <v>726918481</v>
      </c>
      <c r="I100" s="118">
        <v>21372578314</v>
      </c>
      <c r="J100" s="118" t="s">
        <v>350</v>
      </c>
      <c r="K100" s="118" t="s">
        <v>316</v>
      </c>
      <c r="L100" s="118" t="s">
        <v>53</v>
      </c>
      <c r="M100" s="118" t="s">
        <v>19</v>
      </c>
      <c r="N100" s="118" t="s">
        <v>53</v>
      </c>
      <c r="O100" s="118">
        <v>3</v>
      </c>
    </row>
    <row r="101" spans="1:15" ht="12.75">
      <c r="A101" s="118" t="s">
        <v>317</v>
      </c>
      <c r="B101" s="118" t="s">
        <v>260</v>
      </c>
      <c r="C101" s="118" t="s">
        <v>57</v>
      </c>
      <c r="D101" s="118">
        <v>57158040124.55</v>
      </c>
      <c r="E101" s="118">
        <v>170445509</v>
      </c>
      <c r="F101" s="118">
        <v>288022555</v>
      </c>
      <c r="G101" s="118">
        <v>88762398</v>
      </c>
      <c r="H101" s="118">
        <v>206339444</v>
      </c>
      <c r="I101" s="118">
        <v>56870017569.55</v>
      </c>
      <c r="J101" s="118" t="s">
        <v>350</v>
      </c>
      <c r="K101" s="118" t="s">
        <v>317</v>
      </c>
      <c r="L101" s="118" t="s">
        <v>57</v>
      </c>
      <c r="M101" s="118" t="s">
        <v>19</v>
      </c>
      <c r="N101" s="118" t="s">
        <v>57</v>
      </c>
      <c r="O101" s="118">
        <v>4</v>
      </c>
    </row>
    <row r="102" spans="1:15" ht="12.75">
      <c r="A102" s="118" t="s">
        <v>317</v>
      </c>
      <c r="B102" s="118" t="s">
        <v>371</v>
      </c>
      <c r="C102" s="118" t="s">
        <v>57</v>
      </c>
      <c r="D102" s="118">
        <v>22098445441</v>
      </c>
      <c r="E102" s="118">
        <v>0</v>
      </c>
      <c r="F102" s="118">
        <v>726918481</v>
      </c>
      <c r="G102" s="118">
        <v>0</v>
      </c>
      <c r="H102" s="118">
        <v>726918481</v>
      </c>
      <c r="I102" s="118">
        <v>21371526960</v>
      </c>
      <c r="J102" s="118" t="s">
        <v>350</v>
      </c>
      <c r="K102" s="118" t="s">
        <v>317</v>
      </c>
      <c r="L102" s="118" t="s">
        <v>57</v>
      </c>
      <c r="M102" s="118" t="s">
        <v>19</v>
      </c>
      <c r="N102" s="118" t="s">
        <v>57</v>
      </c>
      <c r="O102" s="118">
        <v>4</v>
      </c>
    </row>
    <row r="103" spans="1:15" ht="12.75">
      <c r="A103" s="118" t="s">
        <v>388</v>
      </c>
      <c r="B103" s="118" t="s">
        <v>260</v>
      </c>
      <c r="C103" s="118" t="s">
        <v>57</v>
      </c>
      <c r="D103" s="118">
        <v>710938560</v>
      </c>
      <c r="E103" s="118">
        <v>0</v>
      </c>
      <c r="F103" s="118">
        <v>0</v>
      </c>
      <c r="G103" s="118">
        <v>0</v>
      </c>
      <c r="H103" s="118">
        <v>0</v>
      </c>
      <c r="I103" s="118">
        <v>710938560</v>
      </c>
      <c r="J103" s="118" t="s">
        <v>350</v>
      </c>
      <c r="K103" s="118" t="s">
        <v>388</v>
      </c>
      <c r="L103" s="118" t="s">
        <v>57</v>
      </c>
      <c r="M103" s="118" t="s">
        <v>19</v>
      </c>
      <c r="N103" s="118" t="s">
        <v>57</v>
      </c>
      <c r="O103" s="118">
        <v>5</v>
      </c>
    </row>
    <row r="104" spans="1:15" ht="12.75">
      <c r="A104" s="118" t="s">
        <v>388</v>
      </c>
      <c r="B104" s="118" t="s">
        <v>371</v>
      </c>
      <c r="C104" s="118" t="s">
        <v>57</v>
      </c>
      <c r="D104" s="118">
        <v>1974942056</v>
      </c>
      <c r="E104" s="118">
        <v>0</v>
      </c>
      <c r="F104" s="118">
        <v>0</v>
      </c>
      <c r="G104" s="118">
        <v>0</v>
      </c>
      <c r="H104" s="118">
        <v>0</v>
      </c>
      <c r="I104" s="118">
        <v>1974942056</v>
      </c>
      <c r="J104" s="118" t="s">
        <v>350</v>
      </c>
      <c r="K104" s="118" t="s">
        <v>388</v>
      </c>
      <c r="L104" s="118" t="s">
        <v>57</v>
      </c>
      <c r="M104" s="118" t="s">
        <v>19</v>
      </c>
      <c r="N104" s="118" t="s">
        <v>57</v>
      </c>
      <c r="O104" s="118">
        <v>5</v>
      </c>
    </row>
    <row r="105" spans="1:15" ht="12.75">
      <c r="A105" s="118" t="s">
        <v>389</v>
      </c>
      <c r="B105" s="118" t="s">
        <v>260</v>
      </c>
      <c r="C105" s="118" t="s">
        <v>390</v>
      </c>
      <c r="D105" s="118">
        <v>710938560</v>
      </c>
      <c r="E105" s="118">
        <v>0</v>
      </c>
      <c r="F105" s="118">
        <v>0</v>
      </c>
      <c r="G105" s="118">
        <v>0</v>
      </c>
      <c r="H105" s="118">
        <v>0</v>
      </c>
      <c r="I105" s="118">
        <v>710938560</v>
      </c>
      <c r="J105" s="118" t="s">
        <v>350</v>
      </c>
      <c r="K105" s="118" t="s">
        <v>389</v>
      </c>
      <c r="L105" s="118" t="s">
        <v>390</v>
      </c>
      <c r="M105" s="118" t="s">
        <v>19</v>
      </c>
      <c r="N105" s="118" t="s">
        <v>390</v>
      </c>
      <c r="O105" s="118">
        <v>6</v>
      </c>
    </row>
    <row r="106" spans="1:15" ht="12.75">
      <c r="A106" s="118" t="s">
        <v>389</v>
      </c>
      <c r="B106" s="118" t="s">
        <v>371</v>
      </c>
      <c r="C106" s="118" t="s">
        <v>390</v>
      </c>
      <c r="D106" s="118">
        <v>999689440</v>
      </c>
      <c r="E106" s="118">
        <v>0</v>
      </c>
      <c r="F106" s="118">
        <v>0</v>
      </c>
      <c r="G106" s="118">
        <v>0</v>
      </c>
      <c r="H106" s="118">
        <v>0</v>
      </c>
      <c r="I106" s="118">
        <v>999689440</v>
      </c>
      <c r="J106" s="118" t="s">
        <v>350</v>
      </c>
      <c r="K106" s="118" t="s">
        <v>389</v>
      </c>
      <c r="L106" s="118" t="s">
        <v>390</v>
      </c>
      <c r="M106" s="118" t="s">
        <v>19</v>
      </c>
      <c r="N106" s="118" t="s">
        <v>390</v>
      </c>
      <c r="O106" s="118">
        <v>6</v>
      </c>
    </row>
    <row r="107" spans="1:15" ht="12.75">
      <c r="A107" s="118" t="s">
        <v>391</v>
      </c>
      <c r="B107" s="118" t="s">
        <v>371</v>
      </c>
      <c r="C107" s="118" t="s">
        <v>392</v>
      </c>
      <c r="D107" s="118">
        <v>975252616</v>
      </c>
      <c r="E107" s="118">
        <v>0</v>
      </c>
      <c r="F107" s="118">
        <v>0</v>
      </c>
      <c r="G107" s="118">
        <v>0</v>
      </c>
      <c r="H107" s="118">
        <v>0</v>
      </c>
      <c r="I107" s="118">
        <v>975252616</v>
      </c>
      <c r="J107" s="118" t="s">
        <v>350</v>
      </c>
      <c r="K107" s="118" t="s">
        <v>391</v>
      </c>
      <c r="L107" s="118" t="s">
        <v>392</v>
      </c>
      <c r="M107" s="118" t="s">
        <v>19</v>
      </c>
      <c r="N107" s="118" t="s">
        <v>392</v>
      </c>
      <c r="O107" s="118">
        <v>6</v>
      </c>
    </row>
    <row r="108" spans="1:15" ht="12.75">
      <c r="A108" s="118" t="s">
        <v>393</v>
      </c>
      <c r="B108" s="118" t="s">
        <v>260</v>
      </c>
      <c r="C108" s="118" t="s">
        <v>394</v>
      </c>
      <c r="D108" s="118">
        <v>4329478172</v>
      </c>
      <c r="E108" s="118">
        <v>66761422</v>
      </c>
      <c r="F108" s="118">
        <v>66761422</v>
      </c>
      <c r="G108" s="118">
        <v>33380711</v>
      </c>
      <c r="H108" s="118">
        <v>33380711</v>
      </c>
      <c r="I108" s="118">
        <v>4262716750</v>
      </c>
      <c r="J108" s="118" t="s">
        <v>350</v>
      </c>
      <c r="K108" s="118" t="s">
        <v>393</v>
      </c>
      <c r="L108" s="118" t="s">
        <v>394</v>
      </c>
      <c r="M108" s="118" t="s">
        <v>19</v>
      </c>
      <c r="N108" s="118" t="s">
        <v>394</v>
      </c>
      <c r="O108" s="118">
        <v>5</v>
      </c>
    </row>
    <row r="109" spans="1:15" ht="12.75">
      <c r="A109" s="118" t="s">
        <v>393</v>
      </c>
      <c r="B109" s="118" t="s">
        <v>371</v>
      </c>
      <c r="C109" s="118" t="s">
        <v>394</v>
      </c>
      <c r="D109" s="118">
        <v>6308000000</v>
      </c>
      <c r="E109" s="118">
        <v>0</v>
      </c>
      <c r="F109" s="118">
        <v>0</v>
      </c>
      <c r="G109" s="118">
        <v>0</v>
      </c>
      <c r="H109" s="118">
        <v>0</v>
      </c>
      <c r="I109" s="118">
        <v>6308000000</v>
      </c>
      <c r="J109" s="118" t="s">
        <v>350</v>
      </c>
      <c r="K109" s="118" t="s">
        <v>393</v>
      </c>
      <c r="L109" s="118" t="s">
        <v>394</v>
      </c>
      <c r="M109" s="118" t="s">
        <v>19</v>
      </c>
      <c r="N109" s="118" t="s">
        <v>394</v>
      </c>
      <c r="O109" s="118">
        <v>5</v>
      </c>
    </row>
    <row r="110" spans="1:15" ht="12.75">
      <c r="A110" s="118" t="s">
        <v>395</v>
      </c>
      <c r="B110" s="118" t="s">
        <v>371</v>
      </c>
      <c r="C110" s="118" t="s">
        <v>396</v>
      </c>
      <c r="D110" s="118">
        <v>3652000000</v>
      </c>
      <c r="E110" s="118">
        <v>0</v>
      </c>
      <c r="F110" s="118">
        <v>0</v>
      </c>
      <c r="G110" s="118">
        <v>0</v>
      </c>
      <c r="H110" s="118">
        <v>0</v>
      </c>
      <c r="I110" s="118">
        <v>3652000000</v>
      </c>
      <c r="J110" s="118" t="s">
        <v>350</v>
      </c>
      <c r="K110" s="118" t="s">
        <v>395</v>
      </c>
      <c r="L110" s="118" t="s">
        <v>396</v>
      </c>
      <c r="M110" s="118" t="s">
        <v>19</v>
      </c>
      <c r="N110" s="118" t="s">
        <v>396</v>
      </c>
      <c r="O110" s="118">
        <v>6</v>
      </c>
    </row>
    <row r="111" spans="1:15" ht="12.75">
      <c r="A111" s="118" t="s">
        <v>397</v>
      </c>
      <c r="B111" s="118" t="s">
        <v>371</v>
      </c>
      <c r="C111" s="118" t="s">
        <v>398</v>
      </c>
      <c r="D111" s="118">
        <v>2656000000</v>
      </c>
      <c r="E111" s="118">
        <v>0</v>
      </c>
      <c r="F111" s="118">
        <v>0</v>
      </c>
      <c r="G111" s="118">
        <v>0</v>
      </c>
      <c r="H111" s="118">
        <v>0</v>
      </c>
      <c r="I111" s="118">
        <v>2656000000</v>
      </c>
      <c r="J111" s="118" t="s">
        <v>350</v>
      </c>
      <c r="K111" s="118" t="s">
        <v>397</v>
      </c>
      <c r="L111" s="118" t="s">
        <v>398</v>
      </c>
      <c r="M111" s="118" t="s">
        <v>19</v>
      </c>
      <c r="N111" s="118" t="s">
        <v>398</v>
      </c>
      <c r="O111" s="118">
        <v>6</v>
      </c>
    </row>
    <row r="112" spans="1:15" ht="12.75">
      <c r="A112" s="118" t="s">
        <v>399</v>
      </c>
      <c r="B112" s="118" t="s">
        <v>260</v>
      </c>
      <c r="C112" s="118" t="s">
        <v>400</v>
      </c>
      <c r="D112" s="118">
        <v>4329478172</v>
      </c>
      <c r="E112" s="118">
        <v>66761422</v>
      </c>
      <c r="F112" s="118">
        <v>66761422</v>
      </c>
      <c r="G112" s="118">
        <v>33380711</v>
      </c>
      <c r="H112" s="118">
        <v>33380711</v>
      </c>
      <c r="I112" s="118">
        <v>4262716750</v>
      </c>
      <c r="J112" s="118" t="s">
        <v>350</v>
      </c>
      <c r="K112" s="118" t="s">
        <v>399</v>
      </c>
      <c r="L112" s="118" t="s">
        <v>400</v>
      </c>
      <c r="M112" s="118" t="s">
        <v>19</v>
      </c>
      <c r="N112" s="118" t="s">
        <v>400</v>
      </c>
      <c r="O112" s="118">
        <v>6</v>
      </c>
    </row>
    <row r="113" spans="1:15" ht="12.75">
      <c r="A113" s="118" t="s">
        <v>318</v>
      </c>
      <c r="B113" s="118" t="s">
        <v>260</v>
      </c>
      <c r="C113" s="118" t="s">
        <v>401</v>
      </c>
      <c r="D113" s="118">
        <v>870000000</v>
      </c>
      <c r="E113" s="118">
        <v>0</v>
      </c>
      <c r="F113" s="118">
        <v>0</v>
      </c>
      <c r="G113" s="118">
        <v>0</v>
      </c>
      <c r="H113" s="118">
        <v>0</v>
      </c>
      <c r="I113" s="118">
        <v>870000000</v>
      </c>
      <c r="J113" s="118" t="s">
        <v>350</v>
      </c>
      <c r="K113" s="118" t="s">
        <v>318</v>
      </c>
      <c r="L113" s="118" t="s">
        <v>401</v>
      </c>
      <c r="M113" s="118" t="s">
        <v>19</v>
      </c>
      <c r="N113" s="118" t="s">
        <v>401</v>
      </c>
      <c r="O113" s="118">
        <v>5</v>
      </c>
    </row>
    <row r="114" spans="1:15" ht="12.75">
      <c r="A114" s="118" t="s">
        <v>318</v>
      </c>
      <c r="B114" s="118" t="s">
        <v>371</v>
      </c>
      <c r="C114" s="118" t="s">
        <v>401</v>
      </c>
      <c r="D114" s="118">
        <v>3587723200</v>
      </c>
      <c r="E114" s="118">
        <v>0</v>
      </c>
      <c r="F114" s="118">
        <v>0</v>
      </c>
      <c r="G114" s="118">
        <v>0</v>
      </c>
      <c r="H114" s="118">
        <v>0</v>
      </c>
      <c r="I114" s="118">
        <v>3587723200</v>
      </c>
      <c r="J114" s="118" t="s">
        <v>350</v>
      </c>
      <c r="K114" s="118" t="s">
        <v>318</v>
      </c>
      <c r="L114" s="118" t="s">
        <v>401</v>
      </c>
      <c r="M114" s="118" t="s">
        <v>19</v>
      </c>
      <c r="N114" s="118" t="s">
        <v>401</v>
      </c>
      <c r="O114" s="118">
        <v>5</v>
      </c>
    </row>
    <row r="115" spans="1:15" ht="12.75">
      <c r="A115" s="118" t="s">
        <v>319</v>
      </c>
      <c r="B115" s="118" t="s">
        <v>260</v>
      </c>
      <c r="C115" s="118" t="s">
        <v>320</v>
      </c>
      <c r="D115" s="118">
        <v>870000000</v>
      </c>
      <c r="E115" s="118">
        <v>0</v>
      </c>
      <c r="F115" s="118">
        <v>0</v>
      </c>
      <c r="G115" s="118">
        <v>0</v>
      </c>
      <c r="H115" s="118">
        <v>0</v>
      </c>
      <c r="I115" s="118">
        <v>870000000</v>
      </c>
      <c r="J115" s="118" t="s">
        <v>350</v>
      </c>
      <c r="K115" s="118" t="s">
        <v>319</v>
      </c>
      <c r="L115" s="118" t="s">
        <v>320</v>
      </c>
      <c r="M115" s="118" t="s">
        <v>19</v>
      </c>
      <c r="N115" s="118" t="s">
        <v>320</v>
      </c>
      <c r="O115" s="118">
        <v>6</v>
      </c>
    </row>
    <row r="116" spans="1:15" ht="12.75">
      <c r="A116" s="118" t="s">
        <v>319</v>
      </c>
      <c r="B116" s="118" t="s">
        <v>371</v>
      </c>
      <c r="C116" s="118" t="s">
        <v>320</v>
      </c>
      <c r="D116" s="118">
        <v>3587723200</v>
      </c>
      <c r="E116" s="118">
        <v>0</v>
      </c>
      <c r="F116" s="118">
        <v>0</v>
      </c>
      <c r="G116" s="118">
        <v>0</v>
      </c>
      <c r="H116" s="118">
        <v>0</v>
      </c>
      <c r="I116" s="118">
        <v>3587723200</v>
      </c>
      <c r="J116" s="118" t="s">
        <v>350</v>
      </c>
      <c r="K116" s="118" t="s">
        <v>319</v>
      </c>
      <c r="L116" s="118" t="s">
        <v>320</v>
      </c>
      <c r="M116" s="118" t="s">
        <v>19</v>
      </c>
      <c r="N116" s="118" t="s">
        <v>320</v>
      </c>
      <c r="O116" s="118">
        <v>6</v>
      </c>
    </row>
    <row r="117" spans="1:15" ht="12.75">
      <c r="A117" s="118" t="s">
        <v>321</v>
      </c>
      <c r="B117" s="118" t="s">
        <v>260</v>
      </c>
      <c r="C117" s="118" t="s">
        <v>402</v>
      </c>
      <c r="D117" s="118">
        <v>50602274513</v>
      </c>
      <c r="E117" s="118">
        <v>44880000</v>
      </c>
      <c r="F117" s="118">
        <v>102160000</v>
      </c>
      <c r="G117" s="118">
        <v>44880000</v>
      </c>
      <c r="H117" s="118">
        <v>102160000</v>
      </c>
      <c r="I117" s="118">
        <v>50500114513</v>
      </c>
      <c r="J117" s="118" t="s">
        <v>350</v>
      </c>
      <c r="K117" s="118" t="s">
        <v>321</v>
      </c>
      <c r="L117" s="118" t="s">
        <v>402</v>
      </c>
      <c r="M117" s="118" t="s">
        <v>19</v>
      </c>
      <c r="N117" s="118" t="s">
        <v>402</v>
      </c>
      <c r="O117" s="118">
        <v>5</v>
      </c>
    </row>
    <row r="118" spans="1:15" ht="12.75">
      <c r="A118" s="118" t="s">
        <v>321</v>
      </c>
      <c r="B118" s="118" t="s">
        <v>371</v>
      </c>
      <c r="C118" s="118" t="s">
        <v>402</v>
      </c>
      <c r="D118" s="118">
        <v>10227711018</v>
      </c>
      <c r="E118" s="118">
        <v>0</v>
      </c>
      <c r="F118" s="118">
        <v>726918481</v>
      </c>
      <c r="G118" s="118">
        <v>0</v>
      </c>
      <c r="H118" s="118">
        <v>726918481</v>
      </c>
      <c r="I118" s="118">
        <v>9500792537</v>
      </c>
      <c r="J118" s="118" t="s">
        <v>350</v>
      </c>
      <c r="K118" s="118" t="s">
        <v>321</v>
      </c>
      <c r="L118" s="118" t="s">
        <v>402</v>
      </c>
      <c r="M118" s="118" t="s">
        <v>19</v>
      </c>
      <c r="N118" s="118" t="s">
        <v>402</v>
      </c>
      <c r="O118" s="118">
        <v>5</v>
      </c>
    </row>
    <row r="119" spans="1:15" ht="12.75">
      <c r="A119" s="118" t="s">
        <v>403</v>
      </c>
      <c r="B119" s="118" t="s">
        <v>260</v>
      </c>
      <c r="C119" s="118" t="s">
        <v>404</v>
      </c>
      <c r="D119" s="118">
        <v>1418434513</v>
      </c>
      <c r="E119" s="118">
        <v>0</v>
      </c>
      <c r="F119" s="118">
        <v>0</v>
      </c>
      <c r="G119" s="118">
        <v>0</v>
      </c>
      <c r="H119" s="118">
        <v>0</v>
      </c>
      <c r="I119" s="118">
        <v>1418434513</v>
      </c>
      <c r="J119" s="118" t="s">
        <v>350</v>
      </c>
      <c r="K119" s="118" t="s">
        <v>403</v>
      </c>
      <c r="L119" s="118" t="s">
        <v>404</v>
      </c>
      <c r="M119" s="118" t="s">
        <v>19</v>
      </c>
      <c r="N119" s="118" t="s">
        <v>404</v>
      </c>
      <c r="O119" s="118">
        <v>6</v>
      </c>
    </row>
    <row r="120" spans="1:15" ht="12.75">
      <c r="A120" s="118" t="s">
        <v>403</v>
      </c>
      <c r="B120" s="118" t="s">
        <v>371</v>
      </c>
      <c r="C120" s="118" t="s">
        <v>404</v>
      </c>
      <c r="D120" s="118">
        <v>3624735018</v>
      </c>
      <c r="E120" s="118">
        <v>0</v>
      </c>
      <c r="F120" s="118">
        <v>726918481</v>
      </c>
      <c r="G120" s="118">
        <v>0</v>
      </c>
      <c r="H120" s="118">
        <v>726918481</v>
      </c>
      <c r="I120" s="118">
        <v>2897816537</v>
      </c>
      <c r="J120" s="118" t="s">
        <v>350</v>
      </c>
      <c r="K120" s="118" t="s">
        <v>403</v>
      </c>
      <c r="L120" s="118" t="s">
        <v>404</v>
      </c>
      <c r="M120" s="118" t="s">
        <v>19</v>
      </c>
      <c r="N120" s="118" t="s">
        <v>404</v>
      </c>
      <c r="O120" s="118">
        <v>6</v>
      </c>
    </row>
    <row r="121" spans="1:15" ht="12.75">
      <c r="A121" s="118" t="s">
        <v>405</v>
      </c>
      <c r="B121" s="118" t="s">
        <v>260</v>
      </c>
      <c r="C121" s="118" t="s">
        <v>406</v>
      </c>
      <c r="D121" s="118">
        <v>49183840000</v>
      </c>
      <c r="E121" s="118">
        <v>44880000</v>
      </c>
      <c r="F121" s="118">
        <v>102160000</v>
      </c>
      <c r="G121" s="118">
        <v>44880000</v>
      </c>
      <c r="H121" s="118">
        <v>102160000</v>
      </c>
      <c r="I121" s="118">
        <v>49081680000</v>
      </c>
      <c r="J121" s="118" t="s">
        <v>350</v>
      </c>
      <c r="K121" s="118" t="s">
        <v>405</v>
      </c>
      <c r="L121" s="118" t="s">
        <v>406</v>
      </c>
      <c r="M121" s="118" t="s">
        <v>19</v>
      </c>
      <c r="N121" s="118" t="s">
        <v>406</v>
      </c>
      <c r="O121" s="118">
        <v>6</v>
      </c>
    </row>
    <row r="122" spans="1:15" ht="12.75">
      <c r="A122" s="118" t="s">
        <v>405</v>
      </c>
      <c r="B122" s="118" t="s">
        <v>371</v>
      </c>
      <c r="C122" s="118" t="s">
        <v>406</v>
      </c>
      <c r="D122" s="118">
        <v>6602976000</v>
      </c>
      <c r="E122" s="118">
        <v>0</v>
      </c>
      <c r="F122" s="118">
        <v>0</v>
      </c>
      <c r="G122" s="118">
        <v>0</v>
      </c>
      <c r="H122" s="118">
        <v>0</v>
      </c>
      <c r="I122" s="118">
        <v>6602976000</v>
      </c>
      <c r="J122" s="118" t="s">
        <v>350</v>
      </c>
      <c r="K122" s="118" t="s">
        <v>405</v>
      </c>
      <c r="L122" s="118" t="s">
        <v>406</v>
      </c>
      <c r="M122" s="118" t="s">
        <v>19</v>
      </c>
      <c r="N122" s="118" t="s">
        <v>406</v>
      </c>
      <c r="O122" s="118">
        <v>6</v>
      </c>
    </row>
    <row r="123" spans="1:15" ht="12.75">
      <c r="A123" s="118" t="s">
        <v>322</v>
      </c>
      <c r="B123" s="118" t="s">
        <v>260</v>
      </c>
      <c r="C123" s="118" t="s">
        <v>407</v>
      </c>
      <c r="D123" s="118">
        <v>329566054</v>
      </c>
      <c r="E123" s="118">
        <v>58564087</v>
      </c>
      <c r="F123" s="118">
        <v>117478733</v>
      </c>
      <c r="G123" s="118">
        <v>10261687</v>
      </c>
      <c r="H123" s="118">
        <v>69176333</v>
      </c>
      <c r="I123" s="118">
        <v>212087321</v>
      </c>
      <c r="J123" s="118" t="s">
        <v>350</v>
      </c>
      <c r="K123" s="118" t="s">
        <v>322</v>
      </c>
      <c r="L123" s="118" t="s">
        <v>407</v>
      </c>
      <c r="M123" s="118" t="s">
        <v>19</v>
      </c>
      <c r="N123" s="118" t="s">
        <v>407</v>
      </c>
      <c r="O123" s="118">
        <v>5</v>
      </c>
    </row>
    <row r="124" spans="1:15" ht="12.75">
      <c r="A124" s="118" t="s">
        <v>322</v>
      </c>
      <c r="B124" s="118" t="s">
        <v>371</v>
      </c>
      <c r="C124" s="118" t="s">
        <v>407</v>
      </c>
      <c r="D124" s="118">
        <v>69167</v>
      </c>
      <c r="E124" s="118">
        <v>0</v>
      </c>
      <c r="F124" s="118">
        <v>0</v>
      </c>
      <c r="G124" s="118">
        <v>0</v>
      </c>
      <c r="H124" s="118">
        <v>0</v>
      </c>
      <c r="I124" s="118">
        <v>69167</v>
      </c>
      <c r="J124" s="118" t="s">
        <v>350</v>
      </c>
      <c r="K124" s="118" t="s">
        <v>322</v>
      </c>
      <c r="L124" s="118" t="s">
        <v>407</v>
      </c>
      <c r="M124" s="118" t="s">
        <v>19</v>
      </c>
      <c r="N124" s="118" t="s">
        <v>407</v>
      </c>
      <c r="O124" s="118">
        <v>5</v>
      </c>
    </row>
    <row r="125" spans="1:15" ht="12.75">
      <c r="A125" s="118" t="s">
        <v>323</v>
      </c>
      <c r="B125" s="118" t="s">
        <v>260</v>
      </c>
      <c r="C125" s="118" t="s">
        <v>324</v>
      </c>
      <c r="D125" s="118">
        <v>329566054</v>
      </c>
      <c r="E125" s="118">
        <v>58564087</v>
      </c>
      <c r="F125" s="118">
        <v>117478733</v>
      </c>
      <c r="G125" s="118">
        <v>10261687</v>
      </c>
      <c r="H125" s="118">
        <v>69176333</v>
      </c>
      <c r="I125" s="118">
        <v>212087321</v>
      </c>
      <c r="J125" s="118" t="s">
        <v>350</v>
      </c>
      <c r="K125" s="118" t="s">
        <v>323</v>
      </c>
      <c r="L125" s="118" t="s">
        <v>324</v>
      </c>
      <c r="M125" s="118" t="s">
        <v>19</v>
      </c>
      <c r="N125" s="118" t="s">
        <v>324</v>
      </c>
      <c r="O125" s="118">
        <v>6</v>
      </c>
    </row>
    <row r="126" spans="1:15" ht="12.75">
      <c r="A126" s="118" t="s">
        <v>323</v>
      </c>
      <c r="B126" s="118" t="s">
        <v>371</v>
      </c>
      <c r="C126" s="118" t="s">
        <v>324</v>
      </c>
      <c r="D126" s="118">
        <v>69167</v>
      </c>
      <c r="E126" s="118">
        <v>0</v>
      </c>
      <c r="F126" s="118">
        <v>0</v>
      </c>
      <c r="G126" s="118">
        <v>0</v>
      </c>
      <c r="H126" s="118">
        <v>0</v>
      </c>
      <c r="I126" s="118">
        <v>69167</v>
      </c>
      <c r="J126" s="118" t="s">
        <v>350</v>
      </c>
      <c r="K126" s="118" t="s">
        <v>323</v>
      </c>
      <c r="L126" s="118" t="s">
        <v>324</v>
      </c>
      <c r="M126" s="118" t="s">
        <v>19</v>
      </c>
      <c r="N126" s="118" t="s">
        <v>324</v>
      </c>
      <c r="O126" s="118">
        <v>6</v>
      </c>
    </row>
    <row r="127" spans="1:15" ht="12.75">
      <c r="A127" s="118" t="s">
        <v>325</v>
      </c>
      <c r="B127" s="118" t="s">
        <v>260</v>
      </c>
      <c r="C127" s="118" t="s">
        <v>303</v>
      </c>
      <c r="D127" s="118">
        <v>315782825.55</v>
      </c>
      <c r="E127" s="118">
        <v>240000</v>
      </c>
      <c r="F127" s="118">
        <v>1622400</v>
      </c>
      <c r="G127" s="118">
        <v>240000</v>
      </c>
      <c r="H127" s="118">
        <v>1622400</v>
      </c>
      <c r="I127" s="118">
        <v>314160425.55</v>
      </c>
      <c r="J127" s="118" t="s">
        <v>350</v>
      </c>
      <c r="K127" s="118" t="s">
        <v>325</v>
      </c>
      <c r="L127" s="118" t="s">
        <v>303</v>
      </c>
      <c r="M127" s="118" t="s">
        <v>19</v>
      </c>
      <c r="N127" s="118" t="s">
        <v>303</v>
      </c>
      <c r="O127" s="118">
        <v>5</v>
      </c>
    </row>
    <row r="128" spans="1:15" ht="12.75">
      <c r="A128" s="118" t="s">
        <v>326</v>
      </c>
      <c r="B128" s="118" t="s">
        <v>260</v>
      </c>
      <c r="C128" s="118" t="s">
        <v>163</v>
      </c>
      <c r="D128" s="118">
        <v>132102651.7</v>
      </c>
      <c r="E128" s="118">
        <v>582240</v>
      </c>
      <c r="F128" s="118">
        <v>7860240</v>
      </c>
      <c r="G128" s="118">
        <v>582240</v>
      </c>
      <c r="H128" s="118">
        <v>7860240</v>
      </c>
      <c r="I128" s="118">
        <v>124242411.7</v>
      </c>
      <c r="J128" s="118" t="s">
        <v>350</v>
      </c>
      <c r="K128" s="118" t="s">
        <v>326</v>
      </c>
      <c r="L128" s="118" t="s">
        <v>163</v>
      </c>
      <c r="M128" s="118" t="s">
        <v>19</v>
      </c>
      <c r="N128" s="118" t="s">
        <v>163</v>
      </c>
      <c r="O128" s="118">
        <v>4</v>
      </c>
    </row>
    <row r="129" spans="1:15" ht="12.75">
      <c r="A129" s="118" t="s">
        <v>326</v>
      </c>
      <c r="B129" s="118" t="s">
        <v>371</v>
      </c>
      <c r="C129" s="118" t="s">
        <v>163</v>
      </c>
      <c r="D129" s="118">
        <v>25595794</v>
      </c>
      <c r="E129" s="118">
        <v>24544440</v>
      </c>
      <c r="F129" s="118">
        <v>24544440</v>
      </c>
      <c r="G129" s="118">
        <v>0</v>
      </c>
      <c r="H129" s="118">
        <v>0</v>
      </c>
      <c r="I129" s="118">
        <v>1051354</v>
      </c>
      <c r="J129" s="118" t="s">
        <v>350</v>
      </c>
      <c r="K129" s="118" t="s">
        <v>326</v>
      </c>
      <c r="L129" s="118" t="s">
        <v>163</v>
      </c>
      <c r="M129" s="118" t="s">
        <v>19</v>
      </c>
      <c r="N129" s="118" t="s">
        <v>163</v>
      </c>
      <c r="O129" s="118">
        <v>4</v>
      </c>
    </row>
    <row r="130" spans="1:15" ht="12.75">
      <c r="A130" s="118" t="s">
        <v>327</v>
      </c>
      <c r="B130" s="118" t="s">
        <v>260</v>
      </c>
      <c r="C130" s="118" t="s">
        <v>408</v>
      </c>
      <c r="D130" s="118">
        <v>131447601</v>
      </c>
      <c r="E130" s="118">
        <v>582240</v>
      </c>
      <c r="F130" s="118">
        <v>7860240</v>
      </c>
      <c r="G130" s="118">
        <v>582240</v>
      </c>
      <c r="H130" s="118">
        <v>7860240</v>
      </c>
      <c r="I130" s="118">
        <v>123587361</v>
      </c>
      <c r="J130" s="118" t="s">
        <v>350</v>
      </c>
      <c r="K130" s="118" t="s">
        <v>327</v>
      </c>
      <c r="L130" s="118" t="s">
        <v>408</v>
      </c>
      <c r="M130" s="118" t="s">
        <v>19</v>
      </c>
      <c r="N130" s="118" t="s">
        <v>408</v>
      </c>
      <c r="O130" s="118">
        <v>5</v>
      </c>
    </row>
    <row r="131" spans="1:15" ht="12.75">
      <c r="A131" s="118" t="s">
        <v>327</v>
      </c>
      <c r="B131" s="118" t="s">
        <v>371</v>
      </c>
      <c r="C131" s="118" t="s">
        <v>408</v>
      </c>
      <c r="D131" s="118">
        <v>944739</v>
      </c>
      <c r="E131" s="118">
        <v>0</v>
      </c>
      <c r="F131" s="118">
        <v>0</v>
      </c>
      <c r="G131" s="118">
        <v>0</v>
      </c>
      <c r="H131" s="118">
        <v>0</v>
      </c>
      <c r="I131" s="118">
        <v>944739</v>
      </c>
      <c r="J131" s="118" t="s">
        <v>350</v>
      </c>
      <c r="K131" s="118" t="s">
        <v>327</v>
      </c>
      <c r="L131" s="118" t="s">
        <v>408</v>
      </c>
      <c r="M131" s="118" t="s">
        <v>19</v>
      </c>
      <c r="N131" s="118" t="s">
        <v>408</v>
      </c>
      <c r="O131" s="118">
        <v>5</v>
      </c>
    </row>
    <row r="132" spans="1:15" ht="12.75">
      <c r="A132" s="118" t="s">
        <v>409</v>
      </c>
      <c r="B132" s="118" t="s">
        <v>260</v>
      </c>
      <c r="C132" s="118" t="s">
        <v>410</v>
      </c>
      <c r="D132" s="118">
        <v>7860240</v>
      </c>
      <c r="E132" s="118">
        <v>582240</v>
      </c>
      <c r="F132" s="118">
        <v>7860240</v>
      </c>
      <c r="G132" s="118">
        <v>582240</v>
      </c>
      <c r="H132" s="118">
        <v>7860240</v>
      </c>
      <c r="I132" s="118">
        <v>0</v>
      </c>
      <c r="J132" s="118" t="s">
        <v>350</v>
      </c>
      <c r="K132" s="118" t="s">
        <v>409</v>
      </c>
      <c r="L132" s="118" t="s">
        <v>410</v>
      </c>
      <c r="M132" s="118" t="s">
        <v>19</v>
      </c>
      <c r="N132" s="118" t="s">
        <v>410</v>
      </c>
      <c r="O132" s="118">
        <v>6</v>
      </c>
    </row>
    <row r="133" spans="1:15" ht="12.75">
      <c r="A133" s="118" t="s">
        <v>411</v>
      </c>
      <c r="B133" s="118" t="s">
        <v>260</v>
      </c>
      <c r="C133" s="118" t="s">
        <v>354</v>
      </c>
      <c r="D133" s="118">
        <v>123587361</v>
      </c>
      <c r="E133" s="118">
        <v>0</v>
      </c>
      <c r="F133" s="118">
        <v>0</v>
      </c>
      <c r="G133" s="118">
        <v>0</v>
      </c>
      <c r="H133" s="118">
        <v>0</v>
      </c>
      <c r="I133" s="118">
        <v>123587361</v>
      </c>
      <c r="J133" s="118" t="s">
        <v>350</v>
      </c>
      <c r="K133" s="118" t="s">
        <v>411</v>
      </c>
      <c r="L133" s="118" t="s">
        <v>354</v>
      </c>
      <c r="M133" s="118" t="s">
        <v>19</v>
      </c>
      <c r="N133" s="118" t="s">
        <v>354</v>
      </c>
      <c r="O133" s="118">
        <v>6</v>
      </c>
    </row>
    <row r="134" spans="1:15" ht="12.75">
      <c r="A134" s="118" t="s">
        <v>411</v>
      </c>
      <c r="B134" s="118" t="s">
        <v>371</v>
      </c>
      <c r="C134" s="118" t="s">
        <v>354</v>
      </c>
      <c r="D134" s="118">
        <v>944739</v>
      </c>
      <c r="E134" s="118">
        <v>0</v>
      </c>
      <c r="F134" s="118">
        <v>0</v>
      </c>
      <c r="G134" s="118">
        <v>0</v>
      </c>
      <c r="H134" s="118">
        <v>0</v>
      </c>
      <c r="I134" s="118">
        <v>944739</v>
      </c>
      <c r="J134" s="118" t="s">
        <v>350</v>
      </c>
      <c r="K134" s="118" t="s">
        <v>411</v>
      </c>
      <c r="L134" s="118" t="s">
        <v>354</v>
      </c>
      <c r="M134" s="118" t="s">
        <v>19</v>
      </c>
      <c r="N134" s="118" t="s">
        <v>354</v>
      </c>
      <c r="O134" s="118">
        <v>6</v>
      </c>
    </row>
    <row r="135" spans="1:15" ht="12.75">
      <c r="A135" s="118" t="s">
        <v>412</v>
      </c>
      <c r="B135" s="118" t="s">
        <v>371</v>
      </c>
      <c r="C135" s="118" t="s">
        <v>413</v>
      </c>
      <c r="D135" s="118">
        <v>24651055</v>
      </c>
      <c r="E135" s="118">
        <v>24544440</v>
      </c>
      <c r="F135" s="118">
        <v>24544440</v>
      </c>
      <c r="G135" s="118">
        <v>0</v>
      </c>
      <c r="H135" s="118">
        <v>0</v>
      </c>
      <c r="I135" s="118">
        <v>106615</v>
      </c>
      <c r="J135" s="118" t="s">
        <v>350</v>
      </c>
      <c r="K135" s="118" t="s">
        <v>412</v>
      </c>
      <c r="L135" s="118" t="s">
        <v>413</v>
      </c>
      <c r="M135" s="118" t="s">
        <v>19</v>
      </c>
      <c r="N135" s="118" t="s">
        <v>413</v>
      </c>
      <c r="O135" s="118">
        <v>5</v>
      </c>
    </row>
    <row r="136" spans="1:15" ht="12.75">
      <c r="A136" s="118" t="s">
        <v>414</v>
      </c>
      <c r="B136" s="118" t="s">
        <v>371</v>
      </c>
      <c r="C136" s="118" t="s">
        <v>415</v>
      </c>
      <c r="D136" s="118">
        <v>24544440</v>
      </c>
      <c r="E136" s="118">
        <v>24544440</v>
      </c>
      <c r="F136" s="118">
        <v>24544440</v>
      </c>
      <c r="G136" s="118">
        <v>0</v>
      </c>
      <c r="H136" s="118">
        <v>0</v>
      </c>
      <c r="I136" s="118">
        <v>0</v>
      </c>
      <c r="J136" s="118" t="s">
        <v>350</v>
      </c>
      <c r="K136" s="118" t="s">
        <v>414</v>
      </c>
      <c r="L136" s="118" t="s">
        <v>415</v>
      </c>
      <c r="M136" s="118" t="s">
        <v>19</v>
      </c>
      <c r="N136" s="118" t="s">
        <v>415</v>
      </c>
      <c r="O136" s="118">
        <v>6</v>
      </c>
    </row>
    <row r="137" spans="1:15" ht="12.75">
      <c r="A137" s="118" t="s">
        <v>416</v>
      </c>
      <c r="B137" s="118" t="s">
        <v>371</v>
      </c>
      <c r="C137" s="118" t="s">
        <v>417</v>
      </c>
      <c r="D137" s="118">
        <v>106615</v>
      </c>
      <c r="E137" s="118">
        <v>0</v>
      </c>
      <c r="F137" s="118">
        <v>0</v>
      </c>
      <c r="G137" s="118">
        <v>0</v>
      </c>
      <c r="H137" s="118">
        <v>0</v>
      </c>
      <c r="I137" s="118">
        <v>106615</v>
      </c>
      <c r="J137" s="118" t="s">
        <v>350</v>
      </c>
      <c r="K137" s="118" t="s">
        <v>416</v>
      </c>
      <c r="L137" s="118" t="s">
        <v>417</v>
      </c>
      <c r="M137" s="118" t="s">
        <v>19</v>
      </c>
      <c r="N137" s="118" t="s">
        <v>417</v>
      </c>
      <c r="O137" s="118">
        <v>6</v>
      </c>
    </row>
    <row r="138" spans="1:15" ht="12.75">
      <c r="A138" s="118" t="s">
        <v>328</v>
      </c>
      <c r="B138" s="118" t="s">
        <v>260</v>
      </c>
      <c r="C138" s="118" t="s">
        <v>303</v>
      </c>
      <c r="D138" s="118">
        <v>655050.7</v>
      </c>
      <c r="E138" s="118">
        <v>0</v>
      </c>
      <c r="F138" s="118">
        <v>0</v>
      </c>
      <c r="G138" s="118">
        <v>0</v>
      </c>
      <c r="H138" s="118">
        <v>0</v>
      </c>
      <c r="I138" s="118">
        <v>655050.7</v>
      </c>
      <c r="J138" s="118" t="s">
        <v>350</v>
      </c>
      <c r="K138" s="118" t="s">
        <v>328</v>
      </c>
      <c r="L138" s="118" t="s">
        <v>303</v>
      </c>
      <c r="M138" s="118" t="s">
        <v>19</v>
      </c>
      <c r="N138" s="118" t="s">
        <v>303</v>
      </c>
      <c r="O138" s="118">
        <v>5</v>
      </c>
    </row>
    <row r="139" spans="1:15" ht="12.75">
      <c r="A139" s="118" t="s">
        <v>10</v>
      </c>
      <c r="B139" s="118" t="s">
        <v>371</v>
      </c>
      <c r="C139" s="118" t="s">
        <v>298</v>
      </c>
      <c r="D139" s="118">
        <v>63354484</v>
      </c>
      <c r="E139" s="118">
        <v>20187016</v>
      </c>
      <c r="F139" s="118">
        <v>20187016</v>
      </c>
      <c r="G139" s="118">
        <v>20187016</v>
      </c>
      <c r="H139" s="118">
        <v>20187016</v>
      </c>
      <c r="I139" s="118">
        <v>43167468</v>
      </c>
      <c r="J139" s="118" t="s">
        <v>350</v>
      </c>
      <c r="K139" s="118" t="s">
        <v>10</v>
      </c>
      <c r="L139" s="118" t="s">
        <v>298</v>
      </c>
      <c r="M139" s="118" t="s">
        <v>10</v>
      </c>
      <c r="N139" s="118" t="s">
        <v>298</v>
      </c>
      <c r="O139" s="118">
        <v>1</v>
      </c>
    </row>
    <row r="140" spans="1:15" ht="12.75">
      <c r="A140" s="118" t="s">
        <v>418</v>
      </c>
      <c r="B140" s="118" t="s">
        <v>371</v>
      </c>
      <c r="C140" s="118" t="s">
        <v>248</v>
      </c>
      <c r="D140" s="118">
        <v>63354484</v>
      </c>
      <c r="E140" s="118">
        <v>20187016</v>
      </c>
      <c r="F140" s="118">
        <v>20187016</v>
      </c>
      <c r="G140" s="118">
        <v>20187016</v>
      </c>
      <c r="H140" s="118">
        <v>20187016</v>
      </c>
      <c r="I140" s="118">
        <v>43167468</v>
      </c>
      <c r="J140" s="118" t="s">
        <v>350</v>
      </c>
      <c r="K140" s="118" t="s">
        <v>418</v>
      </c>
      <c r="L140" s="118" t="s">
        <v>248</v>
      </c>
      <c r="M140" s="118" t="s">
        <v>10</v>
      </c>
      <c r="N140" s="118" t="s">
        <v>248</v>
      </c>
      <c r="O140" s="118">
        <v>2</v>
      </c>
    </row>
    <row r="141" spans="1:15" ht="12.75">
      <c r="A141" s="118" t="s">
        <v>419</v>
      </c>
      <c r="B141" s="118" t="s">
        <v>371</v>
      </c>
      <c r="C141" s="118" t="s">
        <v>248</v>
      </c>
      <c r="D141" s="118">
        <v>63354484</v>
      </c>
      <c r="E141" s="118">
        <v>20187016</v>
      </c>
      <c r="F141" s="118">
        <v>20187016</v>
      </c>
      <c r="G141" s="118">
        <v>20187016</v>
      </c>
      <c r="H141" s="118">
        <v>20187016</v>
      </c>
      <c r="I141" s="118">
        <v>43167468</v>
      </c>
      <c r="J141" s="118" t="s">
        <v>350</v>
      </c>
      <c r="K141" s="118" t="s">
        <v>419</v>
      </c>
      <c r="L141" s="118" t="s">
        <v>248</v>
      </c>
      <c r="M141" s="118" t="s">
        <v>10</v>
      </c>
      <c r="N141" s="118" t="s">
        <v>248</v>
      </c>
      <c r="O141" s="118">
        <v>3</v>
      </c>
    </row>
    <row r="142" spans="1:15" ht="12.75">
      <c r="A142" s="118" t="s">
        <v>420</v>
      </c>
      <c r="B142" s="118" t="s">
        <v>371</v>
      </c>
      <c r="C142" s="118" t="s">
        <v>248</v>
      </c>
      <c r="D142" s="118">
        <v>63354484</v>
      </c>
      <c r="E142" s="118">
        <v>20187016</v>
      </c>
      <c r="F142" s="118">
        <v>20187016</v>
      </c>
      <c r="G142" s="118">
        <v>20187016</v>
      </c>
      <c r="H142" s="118">
        <v>20187016</v>
      </c>
      <c r="I142" s="118">
        <v>43167468</v>
      </c>
      <c r="J142" s="118" t="s">
        <v>350</v>
      </c>
      <c r="K142" s="118" t="s">
        <v>420</v>
      </c>
      <c r="L142" s="118" t="s">
        <v>248</v>
      </c>
      <c r="M142" s="118" t="s">
        <v>10</v>
      </c>
      <c r="N142" s="118" t="s">
        <v>248</v>
      </c>
      <c r="O142" s="118">
        <v>4</v>
      </c>
    </row>
    <row r="143" spans="1:15" ht="12.75">
      <c r="A143" s="118" t="s">
        <v>421</v>
      </c>
      <c r="B143" s="118" t="s">
        <v>371</v>
      </c>
      <c r="C143" s="118" t="s">
        <v>422</v>
      </c>
      <c r="D143" s="118">
        <v>63354484</v>
      </c>
      <c r="E143" s="118">
        <v>20187016</v>
      </c>
      <c r="F143" s="118">
        <v>20187016</v>
      </c>
      <c r="G143" s="118">
        <v>20187016</v>
      </c>
      <c r="H143" s="118">
        <v>20187016</v>
      </c>
      <c r="I143" s="118">
        <v>43167468</v>
      </c>
      <c r="J143" s="118" t="s">
        <v>350</v>
      </c>
      <c r="K143" s="118" t="s">
        <v>421</v>
      </c>
      <c r="L143" s="118" t="s">
        <v>422</v>
      </c>
      <c r="M143" s="118" t="s">
        <v>10</v>
      </c>
      <c r="N143" s="118" t="s">
        <v>422</v>
      </c>
      <c r="O143" s="118">
        <v>5</v>
      </c>
    </row>
    <row r="144" spans="1:15" ht="12.75">
      <c r="A144" s="118" t="s">
        <v>423</v>
      </c>
      <c r="B144" s="118" t="s">
        <v>371</v>
      </c>
      <c r="C144" s="118" t="s">
        <v>424</v>
      </c>
      <c r="D144" s="118">
        <v>63354484</v>
      </c>
      <c r="E144" s="118">
        <v>20187016</v>
      </c>
      <c r="F144" s="118">
        <v>20187016</v>
      </c>
      <c r="G144" s="118">
        <v>20187016</v>
      </c>
      <c r="H144" s="118">
        <v>20187016</v>
      </c>
      <c r="I144" s="118">
        <v>43167468</v>
      </c>
      <c r="J144" s="118" t="s">
        <v>350</v>
      </c>
      <c r="K144" s="118" t="s">
        <v>423</v>
      </c>
      <c r="L144" s="118" t="s">
        <v>424</v>
      </c>
      <c r="M144" s="118" t="s">
        <v>10</v>
      </c>
      <c r="N144" s="118" t="s">
        <v>424</v>
      </c>
      <c r="O144" s="118">
        <v>6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="65" zoomScaleNormal="65" zoomScalePageLayoutView="0" workbookViewId="0" topLeftCell="A1">
      <pane xSplit="6" ySplit="13" topLeftCell="G41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I19" sqref="I19"/>
    </sheetView>
  </sheetViews>
  <sheetFormatPr defaultColWidth="11.421875" defaultRowHeight="12.75"/>
  <cols>
    <col min="1" max="1" width="5.7109375" style="61" bestFit="1" customWidth="1"/>
    <col min="2" max="2" width="5.57421875" style="58" bestFit="1" customWidth="1"/>
    <col min="3" max="3" width="6.57421875" style="62" customWidth="1"/>
    <col min="4" max="4" width="5.421875" style="62" bestFit="1" customWidth="1"/>
    <col min="5" max="5" width="4.57421875" style="62" bestFit="1" customWidth="1"/>
    <col min="6" max="6" width="35.00390625" style="62" customWidth="1"/>
    <col min="7" max="7" width="17.28125" style="62" customWidth="1"/>
    <col min="8" max="8" width="14.8515625" style="58" customWidth="1"/>
    <col min="9" max="9" width="21.8515625" style="62" customWidth="1"/>
    <col min="10" max="10" width="19.421875" style="62" customWidth="1"/>
    <col min="11" max="11" width="20.28125" style="62" customWidth="1"/>
    <col min="12" max="12" width="15.8515625" style="58" customWidth="1"/>
    <col min="13" max="13" width="19.140625" style="58" customWidth="1"/>
    <col min="14" max="14" width="22.28125" style="58" customWidth="1"/>
    <col min="15" max="15" width="10.28125" style="94" customWidth="1"/>
    <col min="16" max="16384" width="11.421875" style="58" customWidth="1"/>
  </cols>
  <sheetData>
    <row r="1" spans="1:15" s="52" customFormat="1" ht="15.75">
      <c r="A1" s="282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4"/>
    </row>
    <row r="2" spans="1:15" s="52" customFormat="1" ht="14.25" customHeight="1">
      <c r="A2" s="285" t="s">
        <v>61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7"/>
    </row>
    <row r="3" spans="1:15" s="52" customFormat="1" ht="16.5" customHeight="1">
      <c r="A3" s="285" t="s">
        <v>40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7"/>
    </row>
    <row r="4" spans="1:15" s="52" customFormat="1" ht="15.75">
      <c r="A4" s="285" t="s">
        <v>425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7"/>
    </row>
    <row r="5" spans="1:15" s="52" customFormat="1" ht="16.5" customHeight="1">
      <c r="A5" s="64"/>
      <c r="B5" s="54"/>
      <c r="C5" s="95"/>
      <c r="D5" s="55"/>
      <c r="E5" s="55"/>
      <c r="F5" s="55"/>
      <c r="G5" s="55"/>
      <c r="H5" s="54"/>
      <c r="I5" s="95"/>
      <c r="J5" s="95"/>
      <c r="K5" s="56"/>
      <c r="L5" s="53"/>
      <c r="M5" s="95"/>
      <c r="N5" s="95"/>
      <c r="O5" s="96"/>
    </row>
    <row r="6" spans="1:15" s="78" customFormat="1" ht="16.5" customHeight="1">
      <c r="A6" s="71"/>
      <c r="B6" s="60"/>
      <c r="C6" s="72" t="s">
        <v>58</v>
      </c>
      <c r="D6" s="73"/>
      <c r="E6" s="73"/>
      <c r="F6" s="74"/>
      <c r="G6" s="59"/>
      <c r="H6" s="75"/>
      <c r="K6" s="77"/>
      <c r="L6" s="73" t="s">
        <v>41</v>
      </c>
      <c r="M6" s="76" t="s">
        <v>359</v>
      </c>
      <c r="N6" s="60"/>
      <c r="O6" s="97"/>
    </row>
    <row r="7" spans="1:15" s="78" customFormat="1" ht="13.5" customHeight="1">
      <c r="A7" s="71"/>
      <c r="B7" s="60"/>
      <c r="C7" s="72" t="s">
        <v>62</v>
      </c>
      <c r="D7" s="74"/>
      <c r="E7" s="74"/>
      <c r="F7" s="74"/>
      <c r="G7" s="59"/>
      <c r="H7" s="79"/>
      <c r="K7" s="77"/>
      <c r="L7" s="73" t="s">
        <v>1</v>
      </c>
      <c r="M7" s="80">
        <v>2011</v>
      </c>
      <c r="N7" s="60"/>
      <c r="O7" s="97"/>
    </row>
    <row r="8" spans="1:15" s="78" customFormat="1" ht="16.5" customHeight="1">
      <c r="A8" s="71"/>
      <c r="B8" s="81"/>
      <c r="C8" s="72" t="s">
        <v>46</v>
      </c>
      <c r="D8" s="73"/>
      <c r="E8" s="73"/>
      <c r="F8" s="74"/>
      <c r="G8" s="59"/>
      <c r="H8" s="79"/>
      <c r="K8" s="77"/>
      <c r="L8" s="73" t="s">
        <v>2</v>
      </c>
      <c r="M8" s="105">
        <v>40641</v>
      </c>
      <c r="N8" s="60"/>
      <c r="O8" s="97"/>
    </row>
    <row r="9" spans="1:15" s="52" customFormat="1" ht="15.75" thickBot="1">
      <c r="A9" s="65"/>
      <c r="B9" s="66"/>
      <c r="C9" s="67"/>
      <c r="D9" s="67"/>
      <c r="E9" s="67"/>
      <c r="F9" s="68"/>
      <c r="G9" s="68"/>
      <c r="H9" s="69"/>
      <c r="I9" s="70"/>
      <c r="J9" s="68"/>
      <c r="K9" s="70"/>
      <c r="L9" s="98"/>
      <c r="M9" s="69"/>
      <c r="N9" s="69"/>
      <c r="O9" s="99"/>
    </row>
    <row r="10" spans="1:15" s="63" customFormat="1" ht="13.5" customHeight="1" thickBot="1">
      <c r="A10" s="308" t="s">
        <v>59</v>
      </c>
      <c r="B10" s="309"/>
      <c r="C10" s="309"/>
      <c r="D10" s="309"/>
      <c r="E10" s="309"/>
      <c r="F10" s="310"/>
      <c r="G10" s="291" t="s">
        <v>65</v>
      </c>
      <c r="H10" s="291" t="s">
        <v>66</v>
      </c>
      <c r="I10" s="291" t="s">
        <v>67</v>
      </c>
      <c r="J10" s="288" t="s">
        <v>68</v>
      </c>
      <c r="K10" s="288" t="s">
        <v>69</v>
      </c>
      <c r="L10" s="288" t="s">
        <v>70</v>
      </c>
      <c r="M10" s="288" t="s">
        <v>71</v>
      </c>
      <c r="N10" s="291" t="s">
        <v>72</v>
      </c>
      <c r="O10" s="301" t="s">
        <v>73</v>
      </c>
    </row>
    <row r="11" spans="1:15" s="63" customFormat="1" ht="12.75">
      <c r="A11" s="41" t="s">
        <v>6</v>
      </c>
      <c r="B11" s="42" t="s">
        <v>7</v>
      </c>
      <c r="C11" s="41" t="s">
        <v>8</v>
      </c>
      <c r="D11" s="43" t="s">
        <v>9</v>
      </c>
      <c r="E11" s="24" t="s">
        <v>10</v>
      </c>
      <c r="F11" s="294" t="s">
        <v>11</v>
      </c>
      <c r="G11" s="292"/>
      <c r="H11" s="292"/>
      <c r="I11" s="292"/>
      <c r="J11" s="289"/>
      <c r="K11" s="289"/>
      <c r="L11" s="289"/>
      <c r="M11" s="289"/>
      <c r="N11" s="292"/>
      <c r="O11" s="302"/>
    </row>
    <row r="12" spans="1:15" s="57" customFormat="1" ht="12.75">
      <c r="A12" s="297" t="s">
        <v>12</v>
      </c>
      <c r="B12" s="299" t="s">
        <v>13</v>
      </c>
      <c r="C12" s="297" t="s">
        <v>14</v>
      </c>
      <c r="D12" s="297" t="s">
        <v>15</v>
      </c>
      <c r="E12" s="25" t="s">
        <v>16</v>
      </c>
      <c r="F12" s="295"/>
      <c r="G12" s="292"/>
      <c r="H12" s="292"/>
      <c r="I12" s="292"/>
      <c r="J12" s="289" t="s">
        <v>17</v>
      </c>
      <c r="K12" s="289"/>
      <c r="L12" s="289"/>
      <c r="M12" s="289"/>
      <c r="N12" s="292"/>
      <c r="O12" s="302"/>
    </row>
    <row r="13" spans="1:15" s="57" customFormat="1" ht="13.5" thickBot="1">
      <c r="A13" s="298"/>
      <c r="B13" s="300"/>
      <c r="C13" s="298"/>
      <c r="D13" s="298"/>
      <c r="E13" s="26" t="s">
        <v>19</v>
      </c>
      <c r="F13" s="296"/>
      <c r="G13" s="293"/>
      <c r="H13" s="293"/>
      <c r="I13" s="293"/>
      <c r="J13" s="290"/>
      <c r="K13" s="290"/>
      <c r="L13" s="290"/>
      <c r="M13" s="290"/>
      <c r="N13" s="293"/>
      <c r="O13" s="303"/>
    </row>
    <row r="14" spans="1:15" s="57" customFormat="1" ht="15.75" thickBot="1">
      <c r="A14" s="273" t="s">
        <v>20</v>
      </c>
      <c r="B14" s="274"/>
      <c r="C14" s="274"/>
      <c r="D14" s="274"/>
      <c r="E14" s="274"/>
      <c r="F14" s="275"/>
      <c r="G14" s="44">
        <f>G15+G19+G21</f>
        <v>6289444338.34</v>
      </c>
      <c r="H14" s="44">
        <f>H15+H19+H21</f>
        <v>0</v>
      </c>
      <c r="I14" s="44">
        <f>+G14+H14</f>
        <v>6289444338.34</v>
      </c>
      <c r="J14" s="44">
        <f>J15+J19+J21</f>
        <v>2160646831</v>
      </c>
      <c r="K14" s="44">
        <f>K15+K19+K21</f>
        <v>2986665290</v>
      </c>
      <c r="L14" s="44">
        <f>L15+L19+L21</f>
        <v>1370904237</v>
      </c>
      <c r="M14" s="44">
        <f>M15+M19+M21</f>
        <v>2179306098</v>
      </c>
      <c r="N14" s="44">
        <f>+I14-K14</f>
        <v>3302779048.34</v>
      </c>
      <c r="O14" s="83">
        <f>+K14/I14</f>
        <v>0.4748695002821638</v>
      </c>
    </row>
    <row r="15" spans="1:16" s="57" customFormat="1" ht="15">
      <c r="A15" s="27">
        <v>1</v>
      </c>
      <c r="B15" s="28"/>
      <c r="C15" s="28"/>
      <c r="D15" s="29"/>
      <c r="E15" s="29"/>
      <c r="F15" s="1" t="s">
        <v>21</v>
      </c>
      <c r="G15" s="45">
        <f>+G16</f>
        <v>124266130.42</v>
      </c>
      <c r="H15" s="45">
        <f>+H16</f>
        <v>0</v>
      </c>
      <c r="I15" s="45">
        <f aca="true" t="shared" si="0" ref="I15:I45">+G15+H15</f>
        <v>124266130.42</v>
      </c>
      <c r="J15" s="45">
        <f>+J16</f>
        <v>9075200</v>
      </c>
      <c r="K15" s="45">
        <f>+K16</f>
        <v>49001200</v>
      </c>
      <c r="L15" s="45">
        <f>+L16</f>
        <v>9075200</v>
      </c>
      <c r="M15" s="45">
        <f>+M16</f>
        <v>49001200</v>
      </c>
      <c r="N15" s="45">
        <f aca="true" t="shared" si="1" ref="N15:N44">+I15-K15</f>
        <v>75264930.42</v>
      </c>
      <c r="O15" s="83">
        <f>+O16</f>
        <v>0.39432466299854707</v>
      </c>
      <c r="P15" s="155"/>
    </row>
    <row r="16" spans="1:16" ht="30">
      <c r="A16" s="27">
        <v>1</v>
      </c>
      <c r="B16" s="28">
        <v>0</v>
      </c>
      <c r="C16" s="28">
        <v>2</v>
      </c>
      <c r="D16" s="29"/>
      <c r="E16" s="29"/>
      <c r="F16" s="2" t="s">
        <v>28</v>
      </c>
      <c r="G16" s="45">
        <f>SUM(G17:G18)</f>
        <v>124266130.42</v>
      </c>
      <c r="H16" s="45">
        <f>SUM(H17:H18)</f>
        <v>0</v>
      </c>
      <c r="I16" s="45">
        <f t="shared" si="0"/>
        <v>124266130.42</v>
      </c>
      <c r="J16" s="45">
        <f>SUM(J17:J18)</f>
        <v>9075200</v>
      </c>
      <c r="K16" s="45">
        <f>SUM(K17:K18)</f>
        <v>49001200</v>
      </c>
      <c r="L16" s="45">
        <f>SUM(L17:L18)</f>
        <v>9075200</v>
      </c>
      <c r="M16" s="45">
        <f>SUM(M17:M18)</f>
        <v>49001200</v>
      </c>
      <c r="N16" s="45">
        <f t="shared" si="1"/>
        <v>75264930.42</v>
      </c>
      <c r="O16" s="84">
        <f aca="true" t="shared" si="2" ref="O16:O41">+K16/I16</f>
        <v>0.39432466299854707</v>
      </c>
      <c r="P16" s="108"/>
    </row>
    <row r="17" spans="1:15" ht="14.25">
      <c r="A17" s="119">
        <v>1</v>
      </c>
      <c r="B17" s="120">
        <v>0</v>
      </c>
      <c r="C17" s="120">
        <v>2</v>
      </c>
      <c r="D17" s="121" t="s">
        <v>38</v>
      </c>
      <c r="E17" s="121" t="s">
        <v>42</v>
      </c>
      <c r="F17" s="145" t="s">
        <v>39</v>
      </c>
      <c r="G17" s="122">
        <f>+'EJEC RESERV'!D18</f>
        <v>116993848.5</v>
      </c>
      <c r="H17" s="122">
        <v>0</v>
      </c>
      <c r="I17" s="122">
        <f t="shared" si="0"/>
        <v>116993848.5</v>
      </c>
      <c r="J17" s="122">
        <f>+'EJEC RESERV'!E18</f>
        <v>9048000</v>
      </c>
      <c r="K17" s="122">
        <f>+'EJEC RESERV'!F18</f>
        <v>42262000</v>
      </c>
      <c r="L17" s="122">
        <f>+'EJEC RESERV'!G18</f>
        <v>9048000</v>
      </c>
      <c r="M17" s="122">
        <f>+'EJEC RESERV'!H18</f>
        <v>42262000</v>
      </c>
      <c r="N17" s="122">
        <f t="shared" si="1"/>
        <v>74731848.5</v>
      </c>
      <c r="O17" s="146">
        <f t="shared" si="2"/>
        <v>0.3612326677158586</v>
      </c>
    </row>
    <row r="18" spans="1:15" ht="15" thickBot="1">
      <c r="A18" s="119">
        <v>1</v>
      </c>
      <c r="B18" s="120">
        <v>0</v>
      </c>
      <c r="C18" s="120">
        <v>2</v>
      </c>
      <c r="D18" s="121" t="s">
        <v>29</v>
      </c>
      <c r="E18" s="121" t="s">
        <v>42</v>
      </c>
      <c r="F18" s="145" t="s">
        <v>160</v>
      </c>
      <c r="G18" s="122">
        <f>+'EJEC RESERV'!D19</f>
        <v>7272281.92</v>
      </c>
      <c r="H18" s="122">
        <v>0</v>
      </c>
      <c r="I18" s="122">
        <f t="shared" si="0"/>
        <v>7272281.92</v>
      </c>
      <c r="J18" s="122">
        <f>+'EJEC RESERV'!E19</f>
        <v>27200</v>
      </c>
      <c r="K18" s="122">
        <f>+'EJEC RESERV'!F19</f>
        <v>6739200</v>
      </c>
      <c r="L18" s="122">
        <f>+'EJEC RESERV'!G19</f>
        <v>27200</v>
      </c>
      <c r="M18" s="122">
        <f>+'EJEC RESERV'!H19</f>
        <v>6739200</v>
      </c>
      <c r="N18" s="122">
        <f t="shared" si="1"/>
        <v>533081.9199999999</v>
      </c>
      <c r="O18" s="146">
        <f t="shared" si="2"/>
        <v>0.9266967472020117</v>
      </c>
    </row>
    <row r="19" spans="1:15" ht="15">
      <c r="A19" s="27">
        <v>2</v>
      </c>
      <c r="B19" s="28"/>
      <c r="C19" s="28"/>
      <c r="D19" s="29"/>
      <c r="E19" s="29"/>
      <c r="F19" s="2" t="s">
        <v>32</v>
      </c>
      <c r="G19" s="45">
        <f>+G20</f>
        <v>943699133.75</v>
      </c>
      <c r="H19" s="45">
        <f>+H20</f>
        <v>0</v>
      </c>
      <c r="I19" s="45">
        <f t="shared" si="0"/>
        <v>943699133.75</v>
      </c>
      <c r="J19" s="45">
        <f>+J20</f>
        <v>192136427</v>
      </c>
      <c r="K19" s="45">
        <f>+K20</f>
        <v>488771480</v>
      </c>
      <c r="L19" s="45">
        <f>+L20</f>
        <v>190134910</v>
      </c>
      <c r="M19" s="45">
        <f>+M20</f>
        <v>469153365</v>
      </c>
      <c r="N19" s="45">
        <f t="shared" si="1"/>
        <v>454927653.75</v>
      </c>
      <c r="O19" s="83">
        <f>+O20</f>
        <v>0.5179314704441415</v>
      </c>
    </row>
    <row r="20" spans="1:15" ht="28.5">
      <c r="A20" s="119">
        <v>2</v>
      </c>
      <c r="B20" s="120">
        <v>0</v>
      </c>
      <c r="C20" s="120">
        <v>4</v>
      </c>
      <c r="D20" s="121"/>
      <c r="E20" s="121" t="s">
        <v>42</v>
      </c>
      <c r="F20" s="145" t="s">
        <v>33</v>
      </c>
      <c r="G20" s="122">
        <f>+'EJEC RESERV'!D21</f>
        <v>943699133.75</v>
      </c>
      <c r="H20" s="122">
        <v>0</v>
      </c>
      <c r="I20" s="122">
        <f t="shared" si="0"/>
        <v>943699133.75</v>
      </c>
      <c r="J20" s="122">
        <f>+'EJEC RESERV'!E21</f>
        <v>192136427</v>
      </c>
      <c r="K20" s="122">
        <f>+'EJEC RESERV'!F21</f>
        <v>488771480</v>
      </c>
      <c r="L20" s="122">
        <f>+'EJEC RESERV'!G21</f>
        <v>190134910</v>
      </c>
      <c r="M20" s="122">
        <f>+'EJEC RESERV'!H21</f>
        <v>469153365</v>
      </c>
      <c r="N20" s="122">
        <f t="shared" si="1"/>
        <v>454927653.75</v>
      </c>
      <c r="O20" s="146">
        <f t="shared" si="2"/>
        <v>0.5179314704441415</v>
      </c>
    </row>
    <row r="21" spans="1:15" ht="15" customHeight="1">
      <c r="A21" s="27">
        <v>5</v>
      </c>
      <c r="B21" s="28"/>
      <c r="C21" s="28"/>
      <c r="D21" s="34"/>
      <c r="E21" s="33"/>
      <c r="F21" s="5" t="s">
        <v>43</v>
      </c>
      <c r="G21" s="45">
        <f aca="true" t="shared" si="3" ref="G21:M21">G22</f>
        <v>5221479074.17</v>
      </c>
      <c r="H21" s="45">
        <f t="shared" si="3"/>
        <v>0</v>
      </c>
      <c r="I21" s="45">
        <f t="shared" si="0"/>
        <v>5221479074.17</v>
      </c>
      <c r="J21" s="45">
        <f t="shared" si="3"/>
        <v>1959435204</v>
      </c>
      <c r="K21" s="45">
        <f t="shared" si="3"/>
        <v>2448892610</v>
      </c>
      <c r="L21" s="45">
        <f t="shared" si="3"/>
        <v>1171694127</v>
      </c>
      <c r="M21" s="45">
        <f t="shared" si="3"/>
        <v>1661151533</v>
      </c>
      <c r="N21" s="45">
        <f t="shared" si="1"/>
        <v>2772586464.17</v>
      </c>
      <c r="O21" s="84">
        <f t="shared" si="2"/>
        <v>0.4690036243014673</v>
      </c>
    </row>
    <row r="22" spans="1:15" ht="14.25">
      <c r="A22" s="119" t="s">
        <v>26</v>
      </c>
      <c r="B22" s="120" t="s">
        <v>23</v>
      </c>
      <c r="C22" s="120" t="s">
        <v>48</v>
      </c>
      <c r="D22" s="123"/>
      <c r="E22" s="147" t="s">
        <v>42</v>
      </c>
      <c r="F22" s="126" t="s">
        <v>49</v>
      </c>
      <c r="G22" s="122">
        <f>+'EJEC RESERV'!D57</f>
        <v>5221479074.17</v>
      </c>
      <c r="H22" s="122">
        <v>0</v>
      </c>
      <c r="I22" s="122">
        <f t="shared" si="0"/>
        <v>5221479074.17</v>
      </c>
      <c r="J22" s="122">
        <f>+'EJEC RESERV'!E57</f>
        <v>1959435204</v>
      </c>
      <c r="K22" s="122">
        <f>+'EJEC RESERV'!F57</f>
        <v>2448892610</v>
      </c>
      <c r="L22" s="122">
        <f>+'EJEC RESERV'!G57</f>
        <v>1171694127</v>
      </c>
      <c r="M22" s="122">
        <f>+'EJEC RESERV'!H57</f>
        <v>1661151533</v>
      </c>
      <c r="N22" s="122">
        <f t="shared" si="1"/>
        <v>2772586464.17</v>
      </c>
      <c r="O22" s="146">
        <f t="shared" si="2"/>
        <v>0.4690036243014673</v>
      </c>
    </row>
    <row r="23" spans="1:15" ht="15">
      <c r="A23" s="276" t="s">
        <v>44</v>
      </c>
      <c r="B23" s="277"/>
      <c r="C23" s="277"/>
      <c r="D23" s="277"/>
      <c r="E23" s="277"/>
      <c r="F23" s="278"/>
      <c r="G23" s="49">
        <f>G24+G33+G38+G28</f>
        <v>81823727959.23999</v>
      </c>
      <c r="H23" s="49">
        <f>H24+H33+H38+H28</f>
        <v>0</v>
      </c>
      <c r="I23" s="49">
        <f t="shared" si="0"/>
        <v>81823727959.23999</v>
      </c>
      <c r="J23" s="49">
        <f>J24+J33+J38+J28</f>
        <v>305964479</v>
      </c>
      <c r="K23" s="49">
        <f>K24+K33+K38+K28</f>
        <v>1235131256</v>
      </c>
      <c r="L23" s="49">
        <f>L24+L33+L38+L28</f>
        <v>163884904</v>
      </c>
      <c r="M23" s="49">
        <f>M24+M33+M38+M28</f>
        <v>1093051681</v>
      </c>
      <c r="N23" s="49">
        <f t="shared" si="1"/>
        <v>80588596703.23999</v>
      </c>
      <c r="O23" s="87">
        <f t="shared" si="2"/>
        <v>0.015095025450505914</v>
      </c>
    </row>
    <row r="24" spans="1:15" ht="60">
      <c r="A24" s="109">
        <v>111</v>
      </c>
      <c r="B24" s="109"/>
      <c r="C24" s="109"/>
      <c r="D24" s="109"/>
      <c r="E24" s="109"/>
      <c r="F24" s="110" t="s">
        <v>248</v>
      </c>
      <c r="G24" s="49">
        <f>+G25</f>
        <v>63607901.94</v>
      </c>
      <c r="H24" s="49">
        <f>+H25</f>
        <v>0</v>
      </c>
      <c r="I24" s="49">
        <f t="shared" si="0"/>
        <v>63607901.94</v>
      </c>
      <c r="J24" s="49">
        <f>+J25</f>
        <v>20187016</v>
      </c>
      <c r="K24" s="49">
        <f>+K25</f>
        <v>20187016</v>
      </c>
      <c r="L24" s="49">
        <f>+L25</f>
        <v>20187016</v>
      </c>
      <c r="M24" s="49">
        <f>+M25</f>
        <v>20187016</v>
      </c>
      <c r="N24" s="49">
        <f t="shared" si="1"/>
        <v>43420885.94</v>
      </c>
      <c r="O24" s="87">
        <f t="shared" si="2"/>
        <v>0.3173664809608402</v>
      </c>
    </row>
    <row r="25" spans="1:15" ht="60">
      <c r="A25" s="109">
        <v>111</v>
      </c>
      <c r="B25" s="109">
        <v>506</v>
      </c>
      <c r="C25" s="109"/>
      <c r="D25" s="109"/>
      <c r="E25" s="109"/>
      <c r="F25" s="110" t="s">
        <v>248</v>
      </c>
      <c r="G25" s="49">
        <f>+G26+G27</f>
        <v>63607901.94</v>
      </c>
      <c r="H25" s="49">
        <f>+H27</f>
        <v>0</v>
      </c>
      <c r="I25" s="49">
        <f t="shared" si="0"/>
        <v>63607901.94</v>
      </c>
      <c r="J25" s="49">
        <f>+J26+J27</f>
        <v>20187016</v>
      </c>
      <c r="K25" s="49">
        <f>+K26+K27</f>
        <v>20187016</v>
      </c>
      <c r="L25" s="49">
        <f>+L26+L27</f>
        <v>20187016</v>
      </c>
      <c r="M25" s="49">
        <f>+M26+M27</f>
        <v>20187016</v>
      </c>
      <c r="N25" s="49">
        <f t="shared" si="1"/>
        <v>43420885.94</v>
      </c>
      <c r="O25" s="87">
        <f>+O27</f>
        <v>0.3186359469047211</v>
      </c>
    </row>
    <row r="26" spans="1:15" ht="57">
      <c r="A26" s="148">
        <v>111</v>
      </c>
      <c r="B26" s="148">
        <v>506</v>
      </c>
      <c r="C26" s="148">
        <v>1</v>
      </c>
      <c r="D26" s="148"/>
      <c r="E26" s="148">
        <v>20</v>
      </c>
      <c r="F26" s="149" t="s">
        <v>248</v>
      </c>
      <c r="G26" s="150">
        <f>+'EJEC RESERV'!D65</f>
        <v>253417.94</v>
      </c>
      <c r="H26" s="150">
        <v>0</v>
      </c>
      <c r="I26" s="150">
        <f t="shared" si="0"/>
        <v>253417.94</v>
      </c>
      <c r="J26" s="150">
        <f>+'EJEC RESERV'!E65</f>
        <v>0</v>
      </c>
      <c r="K26" s="150">
        <f>+'EJEC RESERV'!F65</f>
        <v>0</v>
      </c>
      <c r="L26" s="150">
        <f>+'EJEC RESERV'!G65</f>
        <v>0</v>
      </c>
      <c r="M26" s="150">
        <f>+'EJEC RESERV'!H65</f>
        <v>0</v>
      </c>
      <c r="N26" s="122">
        <f t="shared" si="1"/>
        <v>253417.94</v>
      </c>
      <c r="O26" s="151">
        <f>+K26/I26</f>
        <v>0</v>
      </c>
    </row>
    <row r="27" spans="1:15" ht="57">
      <c r="A27" s="148">
        <v>111</v>
      </c>
      <c r="B27" s="148">
        <v>506</v>
      </c>
      <c r="C27" s="148">
        <v>1</v>
      </c>
      <c r="D27" s="148"/>
      <c r="E27" s="148">
        <v>21</v>
      </c>
      <c r="F27" s="149" t="s">
        <v>248</v>
      </c>
      <c r="G27" s="150">
        <f>+'EJEC RESERV'!D142</f>
        <v>63354484</v>
      </c>
      <c r="H27" s="150">
        <v>0</v>
      </c>
      <c r="I27" s="150">
        <f t="shared" si="0"/>
        <v>63354484</v>
      </c>
      <c r="J27" s="150">
        <f>+'EJEC RESERV'!E142</f>
        <v>20187016</v>
      </c>
      <c r="K27" s="150">
        <f>+'EJEC RESERV'!F142</f>
        <v>20187016</v>
      </c>
      <c r="L27" s="150">
        <f>+'EJEC RESERV'!G142</f>
        <v>20187016</v>
      </c>
      <c r="M27" s="150">
        <f>+'EJEC RESERV'!H142</f>
        <v>20187016</v>
      </c>
      <c r="N27" s="122">
        <f t="shared" si="1"/>
        <v>43167468</v>
      </c>
      <c r="O27" s="151">
        <f t="shared" si="2"/>
        <v>0.3186359469047211</v>
      </c>
    </row>
    <row r="28" spans="1:15" ht="75">
      <c r="A28" s="27">
        <v>211</v>
      </c>
      <c r="B28" s="28"/>
      <c r="C28" s="28"/>
      <c r="D28" s="34"/>
      <c r="E28" s="33"/>
      <c r="F28" s="5" t="s">
        <v>162</v>
      </c>
      <c r="G28" s="47">
        <f>G29+G30</f>
        <v>2110585295.29</v>
      </c>
      <c r="H28" s="47">
        <f>H30</f>
        <v>0</v>
      </c>
      <c r="I28" s="47">
        <f t="shared" si="0"/>
        <v>2110585295.29</v>
      </c>
      <c r="J28" s="47">
        <f>J29+J30</f>
        <v>87362733</v>
      </c>
      <c r="K28" s="47">
        <f>K29+K30</f>
        <v>164755983</v>
      </c>
      <c r="L28" s="47">
        <f>L29+L30</f>
        <v>54353250</v>
      </c>
      <c r="M28" s="47">
        <f>M29+M30</f>
        <v>131746500</v>
      </c>
      <c r="N28" s="47">
        <f t="shared" si="1"/>
        <v>1945829312.29</v>
      </c>
      <c r="O28" s="86">
        <f>+K28/I28</f>
        <v>0.07806175062797549</v>
      </c>
    </row>
    <row r="29" spans="1:15" ht="44.25" customHeight="1">
      <c r="A29" s="27">
        <v>211</v>
      </c>
      <c r="B29" s="28" t="s">
        <v>51</v>
      </c>
      <c r="C29" s="28"/>
      <c r="D29" s="34"/>
      <c r="E29" s="33">
        <v>20</v>
      </c>
      <c r="F29" s="101" t="s">
        <v>53</v>
      </c>
      <c r="G29" s="47">
        <f>+G31</f>
        <v>1391702493.29</v>
      </c>
      <c r="H29" s="47">
        <f>SUM(H31:H31)</f>
        <v>0</v>
      </c>
      <c r="I29" s="47">
        <f t="shared" si="0"/>
        <v>1391702493.29</v>
      </c>
      <c r="J29" s="47">
        <f aca="true" t="shared" si="4" ref="J29:M30">+J31</f>
        <v>54353250</v>
      </c>
      <c r="K29" s="47">
        <f t="shared" si="4"/>
        <v>131746500</v>
      </c>
      <c r="L29" s="47">
        <f t="shared" si="4"/>
        <v>54353250</v>
      </c>
      <c r="M29" s="47">
        <f t="shared" si="4"/>
        <v>131746500</v>
      </c>
      <c r="N29" s="47">
        <f t="shared" si="1"/>
        <v>1259955993.29</v>
      </c>
      <c r="O29" s="86">
        <f>+K29/I29</f>
        <v>0.09466570666877935</v>
      </c>
    </row>
    <row r="30" spans="1:15" ht="44.25" customHeight="1">
      <c r="A30" s="27">
        <v>211</v>
      </c>
      <c r="B30" s="28" t="s">
        <v>51</v>
      </c>
      <c r="C30" s="28"/>
      <c r="D30" s="34"/>
      <c r="E30" s="33">
        <v>21</v>
      </c>
      <c r="F30" s="101" t="s">
        <v>53</v>
      </c>
      <c r="G30" s="47">
        <f>+G32</f>
        <v>718882802</v>
      </c>
      <c r="H30" s="47">
        <f>SUM(H32:H32)</f>
        <v>0</v>
      </c>
      <c r="I30" s="47">
        <f t="shared" si="0"/>
        <v>718882802</v>
      </c>
      <c r="J30" s="47">
        <f t="shared" si="4"/>
        <v>33009483</v>
      </c>
      <c r="K30" s="47">
        <f t="shared" si="4"/>
        <v>33009483</v>
      </c>
      <c r="L30" s="47">
        <f t="shared" si="4"/>
        <v>0</v>
      </c>
      <c r="M30" s="47">
        <f t="shared" si="4"/>
        <v>0</v>
      </c>
      <c r="N30" s="47">
        <f t="shared" si="1"/>
        <v>685873319</v>
      </c>
      <c r="O30" s="86">
        <f>+K30/I30</f>
        <v>0.04591775308598911</v>
      </c>
    </row>
    <row r="31" spans="1:15" ht="71.25">
      <c r="A31" s="119">
        <v>211</v>
      </c>
      <c r="B31" s="120" t="s">
        <v>51</v>
      </c>
      <c r="C31" s="120" t="s">
        <v>23</v>
      </c>
      <c r="D31" s="123"/>
      <c r="E31" s="124">
        <v>20</v>
      </c>
      <c r="F31" s="125" t="s">
        <v>250</v>
      </c>
      <c r="G31" s="122">
        <f>+'EJEC RESERV'!D68</f>
        <v>1391702493.29</v>
      </c>
      <c r="H31" s="122">
        <v>0</v>
      </c>
      <c r="I31" s="122">
        <f t="shared" si="0"/>
        <v>1391702493.29</v>
      </c>
      <c r="J31" s="122">
        <f>+'EJEC RESERV'!E68</f>
        <v>54353250</v>
      </c>
      <c r="K31" s="122">
        <f>+'EJEC RESERV'!F68</f>
        <v>131746500</v>
      </c>
      <c r="L31" s="122">
        <f>+'EJEC RESERV'!G68</f>
        <v>54353250</v>
      </c>
      <c r="M31" s="122">
        <f>+'EJEC RESERV'!H68</f>
        <v>131746500</v>
      </c>
      <c r="N31" s="122">
        <f t="shared" si="1"/>
        <v>1259955993.29</v>
      </c>
      <c r="O31" s="146">
        <f>+K31/I31</f>
        <v>0.09466570666877935</v>
      </c>
    </row>
    <row r="32" spans="1:15" ht="71.25">
      <c r="A32" s="119">
        <v>211</v>
      </c>
      <c r="B32" s="120" t="s">
        <v>51</v>
      </c>
      <c r="C32" s="120" t="s">
        <v>23</v>
      </c>
      <c r="D32" s="123"/>
      <c r="E32" s="124">
        <v>21</v>
      </c>
      <c r="F32" s="125" t="s">
        <v>250</v>
      </c>
      <c r="G32" s="122">
        <f>+'EJEC RESERV'!D69</f>
        <v>718882802</v>
      </c>
      <c r="H32" s="122">
        <v>0</v>
      </c>
      <c r="I32" s="122">
        <f t="shared" si="0"/>
        <v>718882802</v>
      </c>
      <c r="J32" s="122">
        <f>+'EJEC RESERV'!E69</f>
        <v>33009483</v>
      </c>
      <c r="K32" s="122">
        <f>+'EJEC RESERV'!F69</f>
        <v>33009483</v>
      </c>
      <c r="L32" s="122">
        <f>+'EJEC RESERV'!G69</f>
        <v>0</v>
      </c>
      <c r="M32" s="122">
        <f>+'EJEC RESERV'!H69</f>
        <v>0</v>
      </c>
      <c r="N32" s="122">
        <f t="shared" si="1"/>
        <v>685873319</v>
      </c>
      <c r="O32" s="146">
        <f>+K32/I32</f>
        <v>0.04591775308598911</v>
      </c>
    </row>
    <row r="33" spans="1:15" ht="45">
      <c r="A33" s="27" t="s">
        <v>50</v>
      </c>
      <c r="B33" s="28"/>
      <c r="C33" s="28"/>
      <c r="D33" s="34"/>
      <c r="E33" s="33"/>
      <c r="F33" s="5" t="s">
        <v>52</v>
      </c>
      <c r="G33" s="47">
        <f>+G34+G35</f>
        <v>235350750.76</v>
      </c>
      <c r="H33" s="47">
        <f>H34</f>
        <v>0</v>
      </c>
      <c r="I33" s="47">
        <f t="shared" si="0"/>
        <v>235350750.76</v>
      </c>
      <c r="J33" s="47">
        <f>+J34+J35</f>
        <v>2842541</v>
      </c>
      <c r="K33" s="47">
        <f>+K34+K35</f>
        <v>2842541</v>
      </c>
      <c r="L33" s="47">
        <f>+L34+L35</f>
        <v>0</v>
      </c>
      <c r="M33" s="47">
        <f>+M34+M35</f>
        <v>0</v>
      </c>
      <c r="N33" s="47">
        <f t="shared" si="1"/>
        <v>232508209.76</v>
      </c>
      <c r="O33" s="86">
        <f t="shared" si="2"/>
        <v>0.012077892213306319</v>
      </c>
    </row>
    <row r="34" spans="1:15" ht="45">
      <c r="A34" s="27" t="s">
        <v>50</v>
      </c>
      <c r="B34" s="28" t="s">
        <v>51</v>
      </c>
      <c r="C34" s="28"/>
      <c r="D34" s="34"/>
      <c r="E34" s="33">
        <v>20</v>
      </c>
      <c r="F34" s="5" t="s">
        <v>53</v>
      </c>
      <c r="G34" s="47">
        <f>+G36</f>
        <v>196650750.76</v>
      </c>
      <c r="H34" s="47">
        <f>SUM(H37:H37)</f>
        <v>0</v>
      </c>
      <c r="I34" s="47">
        <f t="shared" si="0"/>
        <v>196650750.76</v>
      </c>
      <c r="J34" s="47">
        <f aca="true" t="shared" si="5" ref="J34:M35">+J36</f>
        <v>2842541</v>
      </c>
      <c r="K34" s="47">
        <f t="shared" si="5"/>
        <v>2842541</v>
      </c>
      <c r="L34" s="47">
        <f t="shared" si="5"/>
        <v>0</v>
      </c>
      <c r="M34" s="47">
        <f t="shared" si="5"/>
        <v>0</v>
      </c>
      <c r="N34" s="47">
        <f t="shared" si="1"/>
        <v>193808209.76</v>
      </c>
      <c r="O34" s="86">
        <f t="shared" si="2"/>
        <v>0.014454768105457906</v>
      </c>
    </row>
    <row r="35" spans="1:15" ht="45">
      <c r="A35" s="27" t="s">
        <v>50</v>
      </c>
      <c r="B35" s="28" t="s">
        <v>51</v>
      </c>
      <c r="C35" s="28"/>
      <c r="D35" s="34"/>
      <c r="E35" s="33">
        <v>21</v>
      </c>
      <c r="F35" s="5" t="s">
        <v>53</v>
      </c>
      <c r="G35" s="47">
        <f>+G37</f>
        <v>38700000</v>
      </c>
      <c r="H35" s="47">
        <f>SUM(H38:H38)</f>
        <v>0</v>
      </c>
      <c r="I35" s="47">
        <f t="shared" si="0"/>
        <v>38700000</v>
      </c>
      <c r="J35" s="47">
        <f t="shared" si="5"/>
        <v>0</v>
      </c>
      <c r="K35" s="47">
        <f t="shared" si="5"/>
        <v>0</v>
      </c>
      <c r="L35" s="47">
        <f t="shared" si="5"/>
        <v>0</v>
      </c>
      <c r="M35" s="47">
        <f t="shared" si="5"/>
        <v>0</v>
      </c>
      <c r="N35" s="47">
        <f t="shared" si="1"/>
        <v>38700000</v>
      </c>
      <c r="O35" s="86">
        <f>+K35/I35</f>
        <v>0</v>
      </c>
    </row>
    <row r="36" spans="1:15" ht="42.75">
      <c r="A36" s="119" t="s">
        <v>50</v>
      </c>
      <c r="B36" s="120" t="s">
        <v>51</v>
      </c>
      <c r="C36" s="120" t="s">
        <v>23</v>
      </c>
      <c r="D36" s="123"/>
      <c r="E36" s="124">
        <v>20</v>
      </c>
      <c r="F36" s="152" t="s">
        <v>54</v>
      </c>
      <c r="G36" s="122">
        <f>+'EJEC RESERV'!D87</f>
        <v>196650750.76</v>
      </c>
      <c r="H36" s="122">
        <v>0</v>
      </c>
      <c r="I36" s="122">
        <f t="shared" si="0"/>
        <v>196650750.76</v>
      </c>
      <c r="J36" s="122">
        <f>+'EJEC RESERV'!E87</f>
        <v>2842541</v>
      </c>
      <c r="K36" s="122">
        <f>+'EJEC RESERV'!F87</f>
        <v>2842541</v>
      </c>
      <c r="L36" s="122">
        <f>+'EJEC RESERV'!G87</f>
        <v>0</v>
      </c>
      <c r="M36" s="122">
        <f>+'EJEC RESERV'!H87</f>
        <v>0</v>
      </c>
      <c r="N36" s="122">
        <f t="shared" si="1"/>
        <v>193808209.76</v>
      </c>
      <c r="O36" s="146">
        <f>+K36/I36</f>
        <v>0.014454768105457906</v>
      </c>
    </row>
    <row r="37" spans="1:15" ht="42.75">
      <c r="A37" s="119" t="s">
        <v>50</v>
      </c>
      <c r="B37" s="120" t="s">
        <v>51</v>
      </c>
      <c r="C37" s="120" t="s">
        <v>23</v>
      </c>
      <c r="D37" s="123"/>
      <c r="E37" s="124">
        <v>21</v>
      </c>
      <c r="F37" s="152" t="s">
        <v>54</v>
      </c>
      <c r="G37" s="122">
        <f>+'EJEC RESERV'!D88</f>
        <v>38700000</v>
      </c>
      <c r="H37" s="122">
        <v>0</v>
      </c>
      <c r="I37" s="122">
        <f t="shared" si="0"/>
        <v>38700000</v>
      </c>
      <c r="J37" s="122">
        <f>+'EJEC RESERV'!E88</f>
        <v>0</v>
      </c>
      <c r="K37" s="122">
        <f>+'EJEC RESERV'!F88</f>
        <v>0</v>
      </c>
      <c r="L37" s="122">
        <f>+'EJEC RESERV'!G88</f>
        <v>0</v>
      </c>
      <c r="M37" s="122">
        <f>+'EJEC RESERV'!H88</f>
        <v>0</v>
      </c>
      <c r="N37" s="122">
        <f t="shared" si="1"/>
        <v>38700000</v>
      </c>
      <c r="O37" s="146">
        <f t="shared" si="2"/>
        <v>0</v>
      </c>
    </row>
    <row r="38" spans="1:15" ht="30">
      <c r="A38" s="27" t="s">
        <v>55</v>
      </c>
      <c r="B38" s="28"/>
      <c r="C38" s="28"/>
      <c r="D38" s="34"/>
      <c r="E38" s="33"/>
      <c r="F38" s="5" t="s">
        <v>56</v>
      </c>
      <c r="G38" s="47">
        <f>+G39+G40</f>
        <v>79414184011.25</v>
      </c>
      <c r="H38" s="47">
        <f>H39</f>
        <v>0</v>
      </c>
      <c r="I38" s="47">
        <f t="shared" si="0"/>
        <v>79414184011.25</v>
      </c>
      <c r="J38" s="47">
        <f>+J39+J40</f>
        <v>195572189</v>
      </c>
      <c r="K38" s="47">
        <f>+K39+K40</f>
        <v>1047345716</v>
      </c>
      <c r="L38" s="47">
        <f>+L39+L40</f>
        <v>89344638</v>
      </c>
      <c r="M38" s="47">
        <f>+M39+M40</f>
        <v>941118165</v>
      </c>
      <c r="N38" s="47">
        <f t="shared" si="1"/>
        <v>78366838295.25</v>
      </c>
      <c r="O38" s="86">
        <f t="shared" si="2"/>
        <v>0.013188396116386848</v>
      </c>
    </row>
    <row r="39" spans="1:15" ht="45">
      <c r="A39" s="27" t="s">
        <v>55</v>
      </c>
      <c r="B39" s="28" t="s">
        <v>51</v>
      </c>
      <c r="C39" s="28"/>
      <c r="D39" s="34"/>
      <c r="E39" s="33">
        <v>20</v>
      </c>
      <c r="F39" s="5" t="s">
        <v>53</v>
      </c>
      <c r="G39" s="47">
        <f>+G41+G43</f>
        <v>57290142776.25</v>
      </c>
      <c r="H39" s="47">
        <f>SUM(H41:H44)</f>
        <v>0</v>
      </c>
      <c r="I39" s="47">
        <f t="shared" si="0"/>
        <v>57290142776.25</v>
      </c>
      <c r="J39" s="47">
        <f aca="true" t="shared" si="6" ref="J39:M40">+J41+J43</f>
        <v>171027749</v>
      </c>
      <c r="K39" s="47">
        <f t="shared" si="6"/>
        <v>295882795</v>
      </c>
      <c r="L39" s="47">
        <f t="shared" si="6"/>
        <v>89344638</v>
      </c>
      <c r="M39" s="47">
        <f t="shared" si="6"/>
        <v>214199684</v>
      </c>
      <c r="N39" s="47">
        <f t="shared" si="1"/>
        <v>56994259981.25</v>
      </c>
      <c r="O39" s="86">
        <f>+K39/I39</f>
        <v>0.005164637067769015</v>
      </c>
    </row>
    <row r="40" spans="1:15" ht="45">
      <c r="A40" s="27" t="s">
        <v>55</v>
      </c>
      <c r="B40" s="28" t="s">
        <v>51</v>
      </c>
      <c r="C40" s="28"/>
      <c r="D40" s="34"/>
      <c r="E40" s="33">
        <v>21</v>
      </c>
      <c r="F40" s="5" t="s">
        <v>53</v>
      </c>
      <c r="G40" s="47">
        <f>+G42+G44</f>
        <v>22124041235</v>
      </c>
      <c r="H40" s="47">
        <f>SUM(H42:H45)</f>
        <v>0</v>
      </c>
      <c r="I40" s="47">
        <f t="shared" si="0"/>
        <v>22124041235</v>
      </c>
      <c r="J40" s="47">
        <f t="shared" si="6"/>
        <v>24544440</v>
      </c>
      <c r="K40" s="47">
        <f t="shared" si="6"/>
        <v>751462921</v>
      </c>
      <c r="L40" s="47">
        <f t="shared" si="6"/>
        <v>0</v>
      </c>
      <c r="M40" s="47">
        <f t="shared" si="6"/>
        <v>726918481</v>
      </c>
      <c r="N40" s="47">
        <f t="shared" si="1"/>
        <v>21372578314</v>
      </c>
      <c r="O40" s="86">
        <f>+K40/I40</f>
        <v>0.033965897686503745</v>
      </c>
    </row>
    <row r="41" spans="1:15" ht="42.75">
      <c r="A41" s="119" t="s">
        <v>55</v>
      </c>
      <c r="B41" s="120" t="s">
        <v>51</v>
      </c>
      <c r="C41" s="120" t="s">
        <v>23</v>
      </c>
      <c r="D41" s="123"/>
      <c r="E41" s="124">
        <v>20</v>
      </c>
      <c r="F41" s="152" t="s">
        <v>57</v>
      </c>
      <c r="G41" s="122">
        <f>+'EJEC RESERV'!D101</f>
        <v>57158040124.55</v>
      </c>
      <c r="H41" s="122">
        <v>0</v>
      </c>
      <c r="I41" s="122">
        <f t="shared" si="0"/>
        <v>57158040124.55</v>
      </c>
      <c r="J41" s="122">
        <f>+'EJEC RESERV'!E101</f>
        <v>170445509</v>
      </c>
      <c r="K41" s="122">
        <f>+'EJEC RESERV'!F101</f>
        <v>288022555</v>
      </c>
      <c r="L41" s="122">
        <f>+'EJEC RESERV'!G101</f>
        <v>88762398</v>
      </c>
      <c r="M41" s="122">
        <f>+'EJEC RESERV'!H101</f>
        <v>206339444</v>
      </c>
      <c r="N41" s="122">
        <f t="shared" si="1"/>
        <v>56870017569.55</v>
      </c>
      <c r="O41" s="146">
        <f t="shared" si="2"/>
        <v>0.005039055824384209</v>
      </c>
    </row>
    <row r="42" spans="1:15" ht="42.75">
      <c r="A42" s="119" t="s">
        <v>55</v>
      </c>
      <c r="B42" s="120" t="s">
        <v>51</v>
      </c>
      <c r="C42" s="120" t="s">
        <v>23</v>
      </c>
      <c r="D42" s="123"/>
      <c r="E42" s="124">
        <v>21</v>
      </c>
      <c r="F42" s="152" t="s">
        <v>57</v>
      </c>
      <c r="G42" s="122">
        <f>+'EJEC RESERV'!D102</f>
        <v>22098445441</v>
      </c>
      <c r="H42" s="122">
        <v>0</v>
      </c>
      <c r="I42" s="122">
        <f t="shared" si="0"/>
        <v>22098445441</v>
      </c>
      <c r="J42" s="122">
        <f>+'EJEC RESERV'!E102</f>
        <v>0</v>
      </c>
      <c r="K42" s="122">
        <f>+'EJEC RESERV'!F102</f>
        <v>726918481</v>
      </c>
      <c r="L42" s="122">
        <f>+'EJEC RESERV'!G102</f>
        <v>0</v>
      </c>
      <c r="M42" s="122">
        <f>+'EJEC RESERV'!H102</f>
        <v>726918481</v>
      </c>
      <c r="N42" s="122">
        <f t="shared" si="1"/>
        <v>21371526960</v>
      </c>
      <c r="O42" s="146">
        <f>+K42/I42</f>
        <v>0.03289455282910188</v>
      </c>
    </row>
    <row r="43" spans="1:15" ht="29.25" thickBot="1">
      <c r="A43" s="119" t="s">
        <v>55</v>
      </c>
      <c r="B43" s="120" t="s">
        <v>51</v>
      </c>
      <c r="C43" s="120">
        <v>3</v>
      </c>
      <c r="D43" s="123"/>
      <c r="E43" s="124">
        <v>20</v>
      </c>
      <c r="F43" s="127" t="s">
        <v>163</v>
      </c>
      <c r="G43" s="122">
        <f>+'EJEC RESERV'!D128</f>
        <v>132102651.7</v>
      </c>
      <c r="H43" s="122">
        <v>0</v>
      </c>
      <c r="I43" s="122">
        <f t="shared" si="0"/>
        <v>132102651.7</v>
      </c>
      <c r="J43" s="122">
        <f>+'EJEC RESERV'!E128</f>
        <v>582240</v>
      </c>
      <c r="K43" s="122">
        <f>+'EJEC RESERV'!F128</f>
        <v>7860240</v>
      </c>
      <c r="L43" s="122">
        <f>+'EJEC RESERV'!G128</f>
        <v>582240</v>
      </c>
      <c r="M43" s="122">
        <f>+'EJEC RESERV'!H128</f>
        <v>7860240</v>
      </c>
      <c r="N43" s="122">
        <f t="shared" si="1"/>
        <v>124242411.7</v>
      </c>
      <c r="O43" s="146">
        <f>+K43/I43</f>
        <v>0.059501000917455464</v>
      </c>
    </row>
    <row r="44" spans="1:15" ht="29.25" thickBot="1">
      <c r="A44" s="119" t="s">
        <v>55</v>
      </c>
      <c r="B44" s="120" t="s">
        <v>51</v>
      </c>
      <c r="C44" s="120">
        <v>3</v>
      </c>
      <c r="D44" s="123"/>
      <c r="E44" s="124">
        <v>21</v>
      </c>
      <c r="F44" s="127" t="s">
        <v>163</v>
      </c>
      <c r="G44" s="122">
        <f>+'EJEC RESERV'!D129</f>
        <v>25595794</v>
      </c>
      <c r="H44" s="122">
        <v>0</v>
      </c>
      <c r="I44" s="122">
        <f t="shared" si="0"/>
        <v>25595794</v>
      </c>
      <c r="J44" s="122">
        <f>+'EJEC RESERV'!E129</f>
        <v>24544440</v>
      </c>
      <c r="K44" s="122">
        <f>+'EJEC RESERV'!F129</f>
        <v>24544440</v>
      </c>
      <c r="L44" s="122">
        <f>+'EJEC RESERV'!G129</f>
        <v>0</v>
      </c>
      <c r="M44" s="122">
        <f>+'EJEC RESERV'!H129</f>
        <v>0</v>
      </c>
      <c r="N44" s="122">
        <f t="shared" si="1"/>
        <v>1051354</v>
      </c>
      <c r="O44" s="146">
        <f>+K44/I44</f>
        <v>0.9589247358374583</v>
      </c>
    </row>
    <row r="45" spans="1:15" ht="15.75" thickBot="1">
      <c r="A45" s="279" t="s">
        <v>45</v>
      </c>
      <c r="B45" s="280"/>
      <c r="C45" s="280"/>
      <c r="D45" s="280"/>
      <c r="E45" s="280"/>
      <c r="F45" s="281"/>
      <c r="G45" s="50">
        <f>G14+G23</f>
        <v>88113172297.57999</v>
      </c>
      <c r="H45" s="50">
        <f>H14+H23</f>
        <v>0</v>
      </c>
      <c r="I45" s="50">
        <f t="shared" si="0"/>
        <v>88113172297.57999</v>
      </c>
      <c r="J45" s="50">
        <f>J14+J23</f>
        <v>2466611310</v>
      </c>
      <c r="K45" s="50">
        <f>K14+K23</f>
        <v>4221796546</v>
      </c>
      <c r="L45" s="50">
        <f>L14+L23</f>
        <v>1534789141</v>
      </c>
      <c r="M45" s="50">
        <f>M14+M23</f>
        <v>3272357779</v>
      </c>
      <c r="N45" s="50">
        <f>+N23+N14</f>
        <v>83891375751.57999</v>
      </c>
      <c r="O45" s="89">
        <f>+K45/I45</f>
        <v>0.04791334185247523</v>
      </c>
    </row>
    <row r="46" spans="1:15" ht="15">
      <c r="A46" s="7"/>
      <c r="B46" s="8"/>
      <c r="C46" s="9"/>
      <c r="D46" s="9"/>
      <c r="E46" s="9"/>
      <c r="F46" s="10"/>
      <c r="G46" s="11"/>
      <c r="H46" s="11"/>
      <c r="I46" s="11"/>
      <c r="J46" s="11"/>
      <c r="K46" s="11"/>
      <c r="L46" s="11"/>
      <c r="M46" s="11"/>
      <c r="N46" s="11"/>
      <c r="O46" s="90"/>
    </row>
    <row r="47" spans="1:15" ht="15">
      <c r="A47" s="7"/>
      <c r="B47" s="8"/>
      <c r="C47" s="9"/>
      <c r="D47" s="9"/>
      <c r="E47" s="9"/>
      <c r="F47" s="10"/>
      <c r="G47" s="11"/>
      <c r="H47" s="11"/>
      <c r="I47" s="106"/>
      <c r="J47" s="106"/>
      <c r="K47" s="106"/>
      <c r="L47" s="106"/>
      <c r="M47" s="106"/>
      <c r="N47" s="106"/>
      <c r="O47" s="90"/>
    </row>
    <row r="48" spans="1:15" ht="15">
      <c r="A48" s="7"/>
      <c r="B48" s="8"/>
      <c r="C48" s="9"/>
      <c r="D48" s="9"/>
      <c r="E48" s="9"/>
      <c r="F48" s="10"/>
      <c r="G48" s="11"/>
      <c r="H48" s="11"/>
      <c r="I48" s="107"/>
      <c r="J48" s="107"/>
      <c r="K48" s="107"/>
      <c r="L48" s="107"/>
      <c r="M48" s="107"/>
      <c r="N48" s="107"/>
      <c r="O48" s="90"/>
    </row>
    <row r="49" spans="1:15" ht="15">
      <c r="A49" s="13"/>
      <c r="B49" s="14"/>
      <c r="C49" s="15"/>
      <c r="D49" s="15"/>
      <c r="E49" s="15"/>
      <c r="F49" s="16"/>
      <c r="G49" s="17"/>
      <c r="H49" s="17"/>
      <c r="I49" s="51"/>
      <c r="J49" s="18"/>
      <c r="K49" s="19">
        <f>J45+13357999477.55</f>
        <v>15824610787.55</v>
      </c>
      <c r="L49" s="18"/>
      <c r="M49" s="19">
        <f>L45+8241804274.38</f>
        <v>9776593415.380001</v>
      </c>
      <c r="N49" s="18"/>
      <c r="O49" s="91">
        <f>N45+7870976454.06</f>
        <v>91762352205.63998</v>
      </c>
    </row>
    <row r="50" spans="1:15" ht="15">
      <c r="A50" s="7"/>
      <c r="B50" s="8"/>
      <c r="C50" s="9"/>
      <c r="D50" s="9"/>
      <c r="E50" s="9"/>
      <c r="F50" s="10"/>
      <c r="G50" s="17"/>
      <c r="H50" s="17"/>
      <c r="I50" s="17"/>
      <c r="J50" s="18"/>
      <c r="K50" s="17"/>
      <c r="L50" s="18"/>
      <c r="M50" s="17"/>
      <c r="N50" s="18"/>
      <c r="O50" s="92"/>
    </row>
    <row r="51" spans="1:15" ht="15.75">
      <c r="A51" s="40"/>
      <c r="B51" s="39"/>
      <c r="C51" s="39"/>
      <c r="D51" s="38"/>
      <c r="E51" s="38"/>
      <c r="F51" s="38"/>
      <c r="G51" s="38"/>
      <c r="H51" s="39"/>
      <c r="I51" s="304"/>
      <c r="J51" s="304"/>
      <c r="K51" s="304"/>
      <c r="L51" s="304"/>
      <c r="M51" s="304"/>
      <c r="N51" s="304"/>
      <c r="O51" s="305"/>
    </row>
    <row r="52" spans="1:15" ht="15.75">
      <c r="A52" s="306" t="s">
        <v>60</v>
      </c>
      <c r="B52" s="307"/>
      <c r="C52" s="307"/>
      <c r="D52" s="307"/>
      <c r="E52" s="307"/>
      <c r="F52" s="307"/>
      <c r="G52" s="307"/>
      <c r="H52" s="307"/>
      <c r="I52" s="304"/>
      <c r="J52" s="304"/>
      <c r="K52" s="304"/>
      <c r="L52" s="304"/>
      <c r="M52" s="304"/>
      <c r="N52" s="304"/>
      <c r="O52" s="305"/>
    </row>
    <row r="53" spans="1:15" ht="15.75" thickBot="1">
      <c r="A53" s="271"/>
      <c r="B53" s="272"/>
      <c r="C53" s="272"/>
      <c r="D53" s="20"/>
      <c r="E53" s="20"/>
      <c r="F53" s="21"/>
      <c r="G53" s="22"/>
      <c r="H53" s="22"/>
      <c r="I53" s="22"/>
      <c r="J53" s="23"/>
      <c r="K53" s="23"/>
      <c r="L53" s="23"/>
      <c r="M53" s="23"/>
      <c r="N53" s="23"/>
      <c r="O53" s="93"/>
    </row>
  </sheetData>
  <sheetProtection/>
  <mergeCells count="26">
    <mergeCell ref="A52:H52"/>
    <mergeCell ref="I52:O52"/>
    <mergeCell ref="G10:G13"/>
    <mergeCell ref="H10:H13"/>
    <mergeCell ref="I10:I13"/>
    <mergeCell ref="J10:J13"/>
    <mergeCell ref="K10:K13"/>
    <mergeCell ref="L10:L13"/>
    <mergeCell ref="D12:D13"/>
    <mergeCell ref="A10:F10"/>
    <mergeCell ref="A53:C53"/>
    <mergeCell ref="A14:F14"/>
    <mergeCell ref="A23:F23"/>
    <mergeCell ref="A45:F45"/>
    <mergeCell ref="A1:O1"/>
    <mergeCell ref="A2:O2"/>
    <mergeCell ref="A3:O3"/>
    <mergeCell ref="A4:O4"/>
    <mergeCell ref="M10:M13"/>
    <mergeCell ref="N10:N13"/>
    <mergeCell ref="F11:F13"/>
    <mergeCell ref="A12:A13"/>
    <mergeCell ref="B12:B13"/>
    <mergeCell ref="C12:C13"/>
    <mergeCell ref="O10:O13"/>
    <mergeCell ref="I51:O51"/>
  </mergeCells>
  <printOptions horizontalCentered="1"/>
  <pageMargins left="0.9055118110236221" right="0.1968503937007874" top="0.5905511811023623" bottom="0.3937007874015748" header="0.1968503937007874" footer="0.1968503937007874"/>
  <pageSetup fitToHeight="1" fitToWidth="1" horizontalDpi="300" verticalDpi="300" orientation="landscape" scale="36" r:id="rId5"/>
  <drawing r:id="rId4"/>
  <legacyDrawing r:id="rId3"/>
  <oleObjects>
    <oleObject progId="MSPhotoEd.3" shapeId="17743079" r:id="rId1"/>
    <oleObject progId="MSPhotoEd.3" shapeId="1774307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M64"/>
  <sheetViews>
    <sheetView zoomScalePageLayoutView="0" workbookViewId="0" topLeftCell="A40">
      <selection activeCell="I19" sqref="I19"/>
    </sheetView>
  </sheetViews>
  <sheetFormatPr defaultColWidth="11.421875" defaultRowHeight="12.75"/>
  <cols>
    <col min="1" max="1" width="14.421875" style="118" customWidth="1"/>
    <col min="2" max="2" width="8.8515625" style="118" bestFit="1" customWidth="1"/>
    <col min="3" max="3" width="81.140625" style="118" customWidth="1"/>
    <col min="4" max="4" width="13.8515625" style="118" customWidth="1"/>
    <col min="5" max="5" width="11.28125" style="118" customWidth="1"/>
    <col min="6" max="6" width="13.8515625" style="118" customWidth="1"/>
    <col min="7" max="7" width="12.8515625" style="118" customWidth="1"/>
    <col min="8" max="8" width="9.8515625" style="118" customWidth="1"/>
    <col min="9" max="9" width="13.140625" style="118" customWidth="1"/>
    <col min="10" max="10" width="81.140625" style="118" customWidth="1"/>
    <col min="11" max="11" width="7.421875" style="118" customWidth="1"/>
    <col min="12" max="12" width="81.140625" style="118" customWidth="1"/>
    <col min="13" max="13" width="10.8515625" style="118" customWidth="1"/>
    <col min="14" max="16" width="14.8515625" style="118" bestFit="1" customWidth="1"/>
    <col min="17" max="17" width="9.8515625" style="118" bestFit="1" customWidth="1"/>
    <col min="18" max="18" width="13.140625" style="118" bestFit="1" customWidth="1"/>
    <col min="19" max="19" width="44.7109375" style="118" bestFit="1" customWidth="1"/>
    <col min="20" max="20" width="7.421875" style="118" bestFit="1" customWidth="1"/>
    <col min="21" max="21" width="44.7109375" style="118" bestFit="1" customWidth="1"/>
    <col min="22" max="22" width="10.8515625" style="118" bestFit="1" customWidth="1"/>
    <col min="23" max="16384" width="11.421875" style="118" customWidth="1"/>
  </cols>
  <sheetData>
    <row r="1" spans="1:7" s="129" customFormat="1" ht="12">
      <c r="A1" s="311" t="s">
        <v>178</v>
      </c>
      <c r="B1" s="311"/>
      <c r="C1" s="311"/>
      <c r="D1" s="311"/>
      <c r="E1" s="311"/>
      <c r="F1" s="311"/>
      <c r="G1" s="311"/>
    </row>
    <row r="2" spans="1:7" s="129" customFormat="1" ht="12">
      <c r="A2" s="311" t="s">
        <v>179</v>
      </c>
      <c r="B2" s="311"/>
      <c r="C2" s="311"/>
      <c r="D2" s="311"/>
      <c r="E2" s="311"/>
      <c r="F2" s="311"/>
      <c r="G2" s="311"/>
    </row>
    <row r="3" spans="1:7" s="129" customFormat="1" ht="12">
      <c r="A3" s="311" t="s">
        <v>180</v>
      </c>
      <c r="B3" s="311"/>
      <c r="C3" s="311"/>
      <c r="D3" s="311"/>
      <c r="E3" s="311"/>
      <c r="F3" s="311"/>
      <c r="G3" s="311"/>
    </row>
    <row r="4" spans="1:7" s="129" customFormat="1" ht="12">
      <c r="A4" s="311" t="s">
        <v>336</v>
      </c>
      <c r="B4" s="311"/>
      <c r="C4" s="311"/>
      <c r="D4" s="311"/>
      <c r="E4" s="311"/>
      <c r="F4" s="311"/>
      <c r="G4" s="311"/>
    </row>
    <row r="5" spans="1:6" s="129" customFormat="1" ht="12">
      <c r="A5" s="128"/>
      <c r="B5" s="128"/>
      <c r="C5" s="128"/>
      <c r="D5" s="128"/>
      <c r="E5" s="128"/>
      <c r="F5" s="128"/>
    </row>
    <row r="6" spans="1:6" s="129" customFormat="1" ht="12">
      <c r="A6" s="129" t="s">
        <v>58</v>
      </c>
      <c r="F6" s="129" t="s">
        <v>337</v>
      </c>
    </row>
    <row r="7" spans="1:6" s="129" customFormat="1" ht="12">
      <c r="A7" s="129" t="s">
        <v>181</v>
      </c>
      <c r="F7" s="129" t="s">
        <v>338</v>
      </c>
    </row>
    <row r="8" spans="1:6" s="129" customFormat="1" ht="12">
      <c r="A8" s="129" t="s">
        <v>331</v>
      </c>
      <c r="F8" s="129" t="s">
        <v>339</v>
      </c>
    </row>
    <row r="9" ht="13.5" thickBot="1"/>
    <row r="10" spans="1:7" ht="12.75" customHeight="1">
      <c r="A10" s="130" t="s">
        <v>182</v>
      </c>
      <c r="B10" s="131"/>
      <c r="C10" s="132" t="s">
        <v>333</v>
      </c>
      <c r="D10" s="132" t="s">
        <v>340</v>
      </c>
      <c r="E10" s="132" t="s">
        <v>4</v>
      </c>
      <c r="F10" s="133" t="s">
        <v>5</v>
      </c>
      <c r="G10" s="133" t="s">
        <v>341</v>
      </c>
    </row>
    <row r="11" spans="1:7" ht="12.75">
      <c r="A11" s="134" t="s">
        <v>183</v>
      </c>
      <c r="B11" s="135"/>
      <c r="C11" s="135"/>
      <c r="D11" s="136" t="s">
        <v>342</v>
      </c>
      <c r="E11" s="136" t="s">
        <v>17</v>
      </c>
      <c r="F11" s="137" t="s">
        <v>18</v>
      </c>
      <c r="G11" s="137"/>
    </row>
    <row r="12" spans="1:7" ht="12.75" customHeight="1">
      <c r="A12" s="138"/>
      <c r="B12" s="139"/>
      <c r="C12" s="140"/>
      <c r="D12" s="140"/>
      <c r="E12" s="140"/>
      <c r="F12" s="141"/>
      <c r="G12" s="141"/>
    </row>
    <row r="13" spans="1:7" ht="12.75">
      <c r="A13" s="142"/>
      <c r="B13" s="143"/>
      <c r="C13" s="143" t="s">
        <v>335</v>
      </c>
      <c r="D13" s="144"/>
      <c r="E13" s="144"/>
      <c r="F13" s="154"/>
      <c r="G13" s="154"/>
    </row>
    <row r="14" spans="1:13" ht="12.75">
      <c r="A14" s="117" t="s">
        <v>169</v>
      </c>
      <c r="B14" s="117" t="s">
        <v>171</v>
      </c>
      <c r="C14" s="117" t="s">
        <v>170</v>
      </c>
      <c r="D14" s="117" t="s">
        <v>343</v>
      </c>
      <c r="E14" s="117" t="s">
        <v>187</v>
      </c>
      <c r="F14" s="117" t="s">
        <v>188</v>
      </c>
      <c r="G14" s="117" t="s">
        <v>344</v>
      </c>
      <c r="H14" s="117" t="s">
        <v>172</v>
      </c>
      <c r="I14" s="117" t="s">
        <v>173</v>
      </c>
      <c r="J14" s="117" t="s">
        <v>174</v>
      </c>
      <c r="K14" s="117" t="s">
        <v>175</v>
      </c>
      <c r="L14" s="117" t="s">
        <v>176</v>
      </c>
      <c r="M14" s="117" t="s">
        <v>177</v>
      </c>
    </row>
    <row r="15" spans="1:13" ht="12.75">
      <c r="A15" s="118" t="s">
        <v>189</v>
      </c>
      <c r="B15" s="118" t="s">
        <v>260</v>
      </c>
      <c r="C15" s="118" t="s">
        <v>261</v>
      </c>
      <c r="D15" s="118">
        <v>46475880</v>
      </c>
      <c r="E15" s="118">
        <v>88000</v>
      </c>
      <c r="F15" s="118">
        <v>43129906</v>
      </c>
      <c r="G15" s="118">
        <v>3345974</v>
      </c>
      <c r="H15" s="118" t="s">
        <v>350</v>
      </c>
      <c r="I15" s="118" t="s">
        <v>158</v>
      </c>
      <c r="J15" s="118" t="s">
        <v>261</v>
      </c>
      <c r="K15" s="118" t="s">
        <v>189</v>
      </c>
      <c r="L15" s="118" t="s">
        <v>261</v>
      </c>
      <c r="M15" s="118">
        <v>1</v>
      </c>
    </row>
    <row r="16" spans="1:13" ht="12.75">
      <c r="A16" s="118" t="s">
        <v>262</v>
      </c>
      <c r="B16" s="118" t="s">
        <v>260</v>
      </c>
      <c r="C16" s="118" t="s">
        <v>21</v>
      </c>
      <c r="D16" s="118">
        <v>8495404</v>
      </c>
      <c r="E16" s="118">
        <v>88000</v>
      </c>
      <c r="F16" s="118">
        <v>5703280</v>
      </c>
      <c r="G16" s="118">
        <v>2792124</v>
      </c>
      <c r="H16" s="118" t="s">
        <v>350</v>
      </c>
      <c r="I16" s="118" t="s">
        <v>23</v>
      </c>
      <c r="J16" s="118" t="s">
        <v>21</v>
      </c>
      <c r="K16" s="118" t="s">
        <v>189</v>
      </c>
      <c r="L16" s="118" t="s">
        <v>21</v>
      </c>
      <c r="M16" s="118">
        <v>2</v>
      </c>
    </row>
    <row r="17" spans="1:13" ht="12.75">
      <c r="A17" s="118" t="s">
        <v>263</v>
      </c>
      <c r="B17" s="118" t="s">
        <v>260</v>
      </c>
      <c r="C17" s="118" t="s">
        <v>28</v>
      </c>
      <c r="D17" s="118">
        <v>8495404</v>
      </c>
      <c r="E17" s="118">
        <v>88000</v>
      </c>
      <c r="F17" s="118">
        <v>5703280</v>
      </c>
      <c r="G17" s="118">
        <v>2792124</v>
      </c>
      <c r="H17" s="118" t="s">
        <v>350</v>
      </c>
      <c r="I17" s="118" t="s">
        <v>190</v>
      </c>
      <c r="J17" s="118" t="s">
        <v>28</v>
      </c>
      <c r="K17" s="118" t="s">
        <v>189</v>
      </c>
      <c r="L17" s="118" t="s">
        <v>28</v>
      </c>
      <c r="M17" s="118">
        <v>3</v>
      </c>
    </row>
    <row r="18" spans="1:13" ht="12.75">
      <c r="A18" s="118" t="s">
        <v>264</v>
      </c>
      <c r="B18" s="118" t="s">
        <v>260</v>
      </c>
      <c r="C18" s="118" t="s">
        <v>191</v>
      </c>
      <c r="D18" s="118">
        <v>6460124</v>
      </c>
      <c r="E18" s="118">
        <v>0</v>
      </c>
      <c r="F18" s="118">
        <v>3668000</v>
      </c>
      <c r="G18" s="118">
        <v>2792124</v>
      </c>
      <c r="H18" s="118" t="s">
        <v>350</v>
      </c>
      <c r="I18" s="118" t="s">
        <v>192</v>
      </c>
      <c r="J18" s="118" t="s">
        <v>191</v>
      </c>
      <c r="K18" s="118" t="s">
        <v>189</v>
      </c>
      <c r="L18" s="118" t="s">
        <v>191</v>
      </c>
      <c r="M18" s="118">
        <v>4</v>
      </c>
    </row>
    <row r="19" spans="1:13" ht="12.75">
      <c r="A19" s="118" t="s">
        <v>265</v>
      </c>
      <c r="B19" s="118" t="s">
        <v>260</v>
      </c>
      <c r="C19" s="118" t="s">
        <v>193</v>
      </c>
      <c r="D19" s="118">
        <v>2035280</v>
      </c>
      <c r="E19" s="118">
        <v>88000</v>
      </c>
      <c r="F19" s="118">
        <v>2035280</v>
      </c>
      <c r="G19" s="118">
        <v>0</v>
      </c>
      <c r="H19" s="118" t="s">
        <v>350</v>
      </c>
      <c r="I19" s="118" t="s">
        <v>194</v>
      </c>
      <c r="J19" s="118" t="s">
        <v>193</v>
      </c>
      <c r="K19" s="118" t="s">
        <v>189</v>
      </c>
      <c r="L19" s="118" t="s">
        <v>193</v>
      </c>
      <c r="M19" s="118">
        <v>4</v>
      </c>
    </row>
    <row r="20" spans="1:13" ht="12.75">
      <c r="A20" s="118" t="s">
        <v>266</v>
      </c>
      <c r="B20" s="118" t="s">
        <v>260</v>
      </c>
      <c r="C20" s="118" t="s">
        <v>32</v>
      </c>
      <c r="D20" s="118">
        <v>35396476</v>
      </c>
      <c r="E20" s="118">
        <v>0</v>
      </c>
      <c r="F20" s="118">
        <v>34842626</v>
      </c>
      <c r="G20" s="118">
        <v>553850</v>
      </c>
      <c r="H20" s="118" t="s">
        <v>350</v>
      </c>
      <c r="I20" s="118" t="s">
        <v>78</v>
      </c>
      <c r="J20" s="118" t="s">
        <v>32</v>
      </c>
      <c r="K20" s="118" t="s">
        <v>189</v>
      </c>
      <c r="L20" s="118" t="s">
        <v>32</v>
      </c>
      <c r="M20" s="118">
        <v>2</v>
      </c>
    </row>
    <row r="21" spans="1:13" ht="12.75">
      <c r="A21" s="118" t="s">
        <v>267</v>
      </c>
      <c r="B21" s="118" t="s">
        <v>260</v>
      </c>
      <c r="C21" s="118" t="s">
        <v>195</v>
      </c>
      <c r="D21" s="118">
        <v>35396476</v>
      </c>
      <c r="E21" s="118">
        <v>0</v>
      </c>
      <c r="F21" s="118">
        <v>34842626</v>
      </c>
      <c r="G21" s="118">
        <v>553850</v>
      </c>
      <c r="H21" s="118" t="s">
        <v>350</v>
      </c>
      <c r="I21" s="118" t="s">
        <v>196</v>
      </c>
      <c r="J21" s="118" t="s">
        <v>195</v>
      </c>
      <c r="K21" s="118" t="s">
        <v>189</v>
      </c>
      <c r="L21" s="118" t="s">
        <v>195</v>
      </c>
      <c r="M21" s="118">
        <v>3</v>
      </c>
    </row>
    <row r="22" spans="1:13" ht="12.75">
      <c r="A22" s="118" t="s">
        <v>361</v>
      </c>
      <c r="B22" s="118" t="s">
        <v>260</v>
      </c>
      <c r="C22" s="118" t="s">
        <v>197</v>
      </c>
      <c r="D22" s="118">
        <v>15288905</v>
      </c>
      <c r="E22" s="118">
        <v>0</v>
      </c>
      <c r="F22" s="118">
        <v>15288905</v>
      </c>
      <c r="G22" s="118">
        <v>0</v>
      </c>
      <c r="H22" s="118" t="s">
        <v>350</v>
      </c>
      <c r="I22" s="118" t="s">
        <v>198</v>
      </c>
      <c r="J22" s="118" t="s">
        <v>197</v>
      </c>
      <c r="K22" s="118" t="s">
        <v>189</v>
      </c>
      <c r="L22" s="118" t="s">
        <v>197</v>
      </c>
      <c r="M22" s="118">
        <v>4</v>
      </c>
    </row>
    <row r="23" spans="1:13" ht="12.75">
      <c r="A23" s="118" t="s">
        <v>362</v>
      </c>
      <c r="B23" s="118" t="s">
        <v>260</v>
      </c>
      <c r="C23" s="118" t="s">
        <v>199</v>
      </c>
      <c r="D23" s="118">
        <v>15288905</v>
      </c>
      <c r="E23" s="118">
        <v>0</v>
      </c>
      <c r="F23" s="118">
        <v>15288905</v>
      </c>
      <c r="G23" s="118">
        <v>0</v>
      </c>
      <c r="H23" s="118" t="s">
        <v>350</v>
      </c>
      <c r="I23" s="118" t="s">
        <v>200</v>
      </c>
      <c r="J23" s="118" t="s">
        <v>199</v>
      </c>
      <c r="K23" s="118" t="s">
        <v>189</v>
      </c>
      <c r="L23" s="118" t="s">
        <v>199</v>
      </c>
      <c r="M23" s="118">
        <v>5</v>
      </c>
    </row>
    <row r="24" spans="1:13" ht="12.75">
      <c r="A24" s="118" t="s">
        <v>268</v>
      </c>
      <c r="B24" s="118" t="s">
        <v>260</v>
      </c>
      <c r="C24" s="118" t="s">
        <v>201</v>
      </c>
      <c r="D24" s="118">
        <v>16284080</v>
      </c>
      <c r="E24" s="118">
        <v>0</v>
      </c>
      <c r="F24" s="118">
        <v>16284080</v>
      </c>
      <c r="G24" s="118">
        <v>0</v>
      </c>
      <c r="H24" s="118" t="s">
        <v>350</v>
      </c>
      <c r="I24" s="118" t="s">
        <v>202</v>
      </c>
      <c r="J24" s="118" t="s">
        <v>201</v>
      </c>
      <c r="K24" s="118" t="s">
        <v>189</v>
      </c>
      <c r="L24" s="118" t="s">
        <v>201</v>
      </c>
      <c r="M24" s="118">
        <v>4</v>
      </c>
    </row>
    <row r="25" spans="1:13" ht="12.75">
      <c r="A25" s="118" t="s">
        <v>270</v>
      </c>
      <c r="B25" s="118" t="s">
        <v>260</v>
      </c>
      <c r="C25" s="118" t="s">
        <v>204</v>
      </c>
      <c r="D25" s="118">
        <v>16284080</v>
      </c>
      <c r="E25" s="118">
        <v>0</v>
      </c>
      <c r="F25" s="118">
        <v>16284080</v>
      </c>
      <c r="G25" s="118">
        <v>0</v>
      </c>
      <c r="H25" s="118" t="s">
        <v>350</v>
      </c>
      <c r="I25" s="118" t="s">
        <v>205</v>
      </c>
      <c r="J25" s="118" t="s">
        <v>204</v>
      </c>
      <c r="K25" s="118" t="s">
        <v>189</v>
      </c>
      <c r="L25" s="118" t="s">
        <v>204</v>
      </c>
      <c r="M25" s="118">
        <v>5</v>
      </c>
    </row>
    <row r="26" spans="1:13" ht="12.75">
      <c r="A26" s="118" t="s">
        <v>273</v>
      </c>
      <c r="B26" s="118" t="s">
        <v>260</v>
      </c>
      <c r="C26" s="118" t="s">
        <v>208</v>
      </c>
      <c r="D26" s="118">
        <v>2033676</v>
      </c>
      <c r="E26" s="118">
        <v>0</v>
      </c>
      <c r="F26" s="118">
        <v>2033676</v>
      </c>
      <c r="G26" s="118">
        <v>0</v>
      </c>
      <c r="H26" s="118" t="s">
        <v>350</v>
      </c>
      <c r="I26" s="118" t="s">
        <v>209</v>
      </c>
      <c r="J26" s="118" t="s">
        <v>208</v>
      </c>
      <c r="K26" s="118" t="s">
        <v>189</v>
      </c>
      <c r="L26" s="118" t="s">
        <v>208</v>
      </c>
      <c r="M26" s="118">
        <v>4</v>
      </c>
    </row>
    <row r="27" spans="1:13" ht="12.75">
      <c r="A27" s="118" t="s">
        <v>275</v>
      </c>
      <c r="B27" s="118" t="s">
        <v>260</v>
      </c>
      <c r="C27" s="118" t="s">
        <v>212</v>
      </c>
      <c r="D27" s="118">
        <v>1884876</v>
      </c>
      <c r="E27" s="118">
        <v>0</v>
      </c>
      <c r="F27" s="118">
        <v>1884876</v>
      </c>
      <c r="G27" s="118">
        <v>0</v>
      </c>
      <c r="H27" s="118" t="s">
        <v>350</v>
      </c>
      <c r="I27" s="118" t="s">
        <v>213</v>
      </c>
      <c r="J27" s="118" t="s">
        <v>212</v>
      </c>
      <c r="K27" s="118" t="s">
        <v>189</v>
      </c>
      <c r="L27" s="118" t="s">
        <v>212</v>
      </c>
      <c r="M27" s="118">
        <v>5</v>
      </c>
    </row>
    <row r="28" spans="1:13" ht="12.75">
      <c r="A28" s="118" t="s">
        <v>364</v>
      </c>
      <c r="B28" s="118" t="s">
        <v>260</v>
      </c>
      <c r="C28" s="118" t="s">
        <v>217</v>
      </c>
      <c r="D28" s="118">
        <v>148800</v>
      </c>
      <c r="E28" s="118">
        <v>0</v>
      </c>
      <c r="F28" s="118">
        <v>148800</v>
      </c>
      <c r="G28" s="118">
        <v>0</v>
      </c>
      <c r="H28" s="118" t="s">
        <v>350</v>
      </c>
      <c r="I28" s="118" t="s">
        <v>218</v>
      </c>
      <c r="J28" s="118" t="s">
        <v>217</v>
      </c>
      <c r="K28" s="118" t="s">
        <v>189</v>
      </c>
      <c r="L28" s="118" t="s">
        <v>217</v>
      </c>
      <c r="M28" s="118">
        <v>5</v>
      </c>
    </row>
    <row r="29" spans="1:13" ht="12.75">
      <c r="A29" s="118" t="s">
        <v>282</v>
      </c>
      <c r="B29" s="118" t="s">
        <v>260</v>
      </c>
      <c r="C29" s="118" t="s">
        <v>222</v>
      </c>
      <c r="D29" s="118">
        <v>1235965</v>
      </c>
      <c r="E29" s="118">
        <v>0</v>
      </c>
      <c r="F29" s="118">
        <v>1235965</v>
      </c>
      <c r="G29" s="118">
        <v>0</v>
      </c>
      <c r="H29" s="118" t="s">
        <v>350</v>
      </c>
      <c r="I29" s="118" t="s">
        <v>223</v>
      </c>
      <c r="J29" s="118" t="s">
        <v>222</v>
      </c>
      <c r="K29" s="118" t="s">
        <v>189</v>
      </c>
      <c r="L29" s="118" t="s">
        <v>222</v>
      </c>
      <c r="M29" s="118">
        <v>4</v>
      </c>
    </row>
    <row r="30" spans="1:13" ht="12.75">
      <c r="A30" s="118" t="s">
        <v>365</v>
      </c>
      <c r="B30" s="118" t="s">
        <v>260</v>
      </c>
      <c r="C30" s="118" t="s">
        <v>224</v>
      </c>
      <c r="D30" s="118">
        <v>1235965</v>
      </c>
      <c r="E30" s="118">
        <v>0</v>
      </c>
      <c r="F30" s="118">
        <v>1235965</v>
      </c>
      <c r="G30" s="118">
        <v>0</v>
      </c>
      <c r="H30" s="118" t="s">
        <v>350</v>
      </c>
      <c r="I30" s="118" t="s">
        <v>225</v>
      </c>
      <c r="J30" s="118" t="s">
        <v>224</v>
      </c>
      <c r="K30" s="118" t="s">
        <v>189</v>
      </c>
      <c r="L30" s="118" t="s">
        <v>224</v>
      </c>
      <c r="M30" s="118">
        <v>5</v>
      </c>
    </row>
    <row r="31" spans="1:13" ht="12.75">
      <c r="A31" s="118" t="s">
        <v>284</v>
      </c>
      <c r="B31" s="118" t="s">
        <v>260</v>
      </c>
      <c r="C31" s="118" t="s">
        <v>227</v>
      </c>
      <c r="D31" s="118">
        <v>553850</v>
      </c>
      <c r="E31" s="118">
        <v>0</v>
      </c>
      <c r="F31" s="118">
        <v>0</v>
      </c>
      <c r="G31" s="118">
        <v>553850</v>
      </c>
      <c r="H31" s="118" t="s">
        <v>350</v>
      </c>
      <c r="I31" s="118" t="s">
        <v>228</v>
      </c>
      <c r="J31" s="118" t="s">
        <v>227</v>
      </c>
      <c r="K31" s="118" t="s">
        <v>189</v>
      </c>
      <c r="L31" s="118" t="s">
        <v>227</v>
      </c>
      <c r="M31" s="118">
        <v>4</v>
      </c>
    </row>
    <row r="32" spans="1:13" ht="12.75">
      <c r="A32" s="118" t="s">
        <v>288</v>
      </c>
      <c r="B32" s="118" t="s">
        <v>260</v>
      </c>
      <c r="C32" s="118" t="s">
        <v>232</v>
      </c>
      <c r="D32" s="118">
        <v>553850</v>
      </c>
      <c r="E32" s="118">
        <v>0</v>
      </c>
      <c r="F32" s="118">
        <v>0</v>
      </c>
      <c r="G32" s="118">
        <v>553850</v>
      </c>
      <c r="H32" s="118" t="s">
        <v>350</v>
      </c>
      <c r="I32" s="118" t="s">
        <v>233</v>
      </c>
      <c r="J32" s="118" t="s">
        <v>232</v>
      </c>
      <c r="K32" s="118" t="s">
        <v>189</v>
      </c>
      <c r="L32" s="118" t="s">
        <v>232</v>
      </c>
      <c r="M32" s="118">
        <v>5</v>
      </c>
    </row>
    <row r="33" spans="1:13" ht="12.75">
      <c r="A33" s="118" t="s">
        <v>295</v>
      </c>
      <c r="B33" s="118" t="s">
        <v>260</v>
      </c>
      <c r="C33" s="118" t="s">
        <v>241</v>
      </c>
      <c r="D33" s="118">
        <v>2584000</v>
      </c>
      <c r="E33" s="118">
        <v>0</v>
      </c>
      <c r="F33" s="118">
        <v>2584000</v>
      </c>
      <c r="G33" s="118">
        <v>0</v>
      </c>
      <c r="H33" s="118" t="s">
        <v>350</v>
      </c>
      <c r="I33" s="118" t="s">
        <v>26</v>
      </c>
      <c r="J33" s="118" t="s">
        <v>241</v>
      </c>
      <c r="K33" s="118" t="s">
        <v>189</v>
      </c>
      <c r="L33" s="118" t="s">
        <v>241</v>
      </c>
      <c r="M33" s="118">
        <v>2</v>
      </c>
    </row>
    <row r="34" spans="1:13" ht="12.75">
      <c r="A34" s="118" t="s">
        <v>296</v>
      </c>
      <c r="B34" s="118" t="s">
        <v>260</v>
      </c>
      <c r="C34" s="118" t="s">
        <v>49</v>
      </c>
      <c r="D34" s="118">
        <v>2584000</v>
      </c>
      <c r="E34" s="118">
        <v>0</v>
      </c>
      <c r="F34" s="118">
        <v>2584000</v>
      </c>
      <c r="G34" s="118">
        <v>0</v>
      </c>
      <c r="H34" s="118" t="s">
        <v>350</v>
      </c>
      <c r="I34" s="118" t="s">
        <v>242</v>
      </c>
      <c r="J34" s="118" t="s">
        <v>49</v>
      </c>
      <c r="K34" s="118" t="s">
        <v>189</v>
      </c>
      <c r="L34" s="118" t="s">
        <v>49</v>
      </c>
      <c r="M34" s="118">
        <v>3</v>
      </c>
    </row>
    <row r="35" spans="1:13" ht="12.75">
      <c r="A35" s="118" t="s">
        <v>297</v>
      </c>
      <c r="B35" s="118" t="s">
        <v>260</v>
      </c>
      <c r="C35" s="118" t="s">
        <v>243</v>
      </c>
      <c r="D35" s="118">
        <v>2584000</v>
      </c>
      <c r="E35" s="118">
        <v>0</v>
      </c>
      <c r="F35" s="118">
        <v>2584000</v>
      </c>
      <c r="G35" s="118">
        <v>0</v>
      </c>
      <c r="H35" s="118" t="s">
        <v>350</v>
      </c>
      <c r="I35" s="118" t="s">
        <v>244</v>
      </c>
      <c r="J35" s="118" t="s">
        <v>243</v>
      </c>
      <c r="K35" s="118" t="s">
        <v>189</v>
      </c>
      <c r="L35" s="118" t="s">
        <v>243</v>
      </c>
      <c r="M35" s="118">
        <v>4</v>
      </c>
    </row>
    <row r="36" spans="1:13" ht="12.75">
      <c r="A36" s="118" t="s">
        <v>368</v>
      </c>
      <c r="B36" s="118" t="s">
        <v>260</v>
      </c>
      <c r="C36" s="118" t="s">
        <v>243</v>
      </c>
      <c r="D36" s="118">
        <v>2584000</v>
      </c>
      <c r="E36" s="118">
        <v>0</v>
      </c>
      <c r="F36" s="118">
        <v>2584000</v>
      </c>
      <c r="G36" s="118">
        <v>0</v>
      </c>
      <c r="H36" s="118" t="s">
        <v>350</v>
      </c>
      <c r="I36" s="118" t="s">
        <v>245</v>
      </c>
      <c r="J36" s="118" t="s">
        <v>243</v>
      </c>
      <c r="K36" s="118" t="s">
        <v>189</v>
      </c>
      <c r="L36" s="118" t="s">
        <v>243</v>
      </c>
      <c r="M36" s="118">
        <v>5</v>
      </c>
    </row>
    <row r="37" spans="1:13" ht="12.75">
      <c r="A37" s="118" t="s">
        <v>369</v>
      </c>
      <c r="B37" s="118" t="s">
        <v>260</v>
      </c>
      <c r="C37" s="118" t="s">
        <v>351</v>
      </c>
      <c r="D37" s="118">
        <v>400000</v>
      </c>
      <c r="E37" s="118">
        <v>0</v>
      </c>
      <c r="F37" s="118">
        <v>400000</v>
      </c>
      <c r="G37" s="118">
        <v>0</v>
      </c>
      <c r="H37" s="118" t="s">
        <v>350</v>
      </c>
      <c r="I37" s="118" t="s">
        <v>246</v>
      </c>
      <c r="J37" s="118" t="s">
        <v>351</v>
      </c>
      <c r="K37" s="118" t="s">
        <v>189</v>
      </c>
      <c r="L37" s="118" t="s">
        <v>351</v>
      </c>
      <c r="M37" s="118">
        <v>6</v>
      </c>
    </row>
    <row r="38" spans="1:13" ht="12.75">
      <c r="A38" s="118" t="s">
        <v>370</v>
      </c>
      <c r="B38" s="118" t="s">
        <v>260</v>
      </c>
      <c r="C38" s="118" t="s">
        <v>352</v>
      </c>
      <c r="D38" s="118">
        <v>2184000</v>
      </c>
      <c r="E38" s="118">
        <v>0</v>
      </c>
      <c r="F38" s="118">
        <v>2184000</v>
      </c>
      <c r="G38" s="118">
        <v>0</v>
      </c>
      <c r="H38" s="118" t="s">
        <v>350</v>
      </c>
      <c r="I38" s="118" t="s">
        <v>247</v>
      </c>
      <c r="J38" s="118" t="s">
        <v>352</v>
      </c>
      <c r="K38" s="118" t="s">
        <v>189</v>
      </c>
      <c r="L38" s="118" t="s">
        <v>352</v>
      </c>
      <c r="M38" s="118">
        <v>6</v>
      </c>
    </row>
    <row r="39" spans="1:13" ht="12.75">
      <c r="A39" s="118" t="s">
        <v>19</v>
      </c>
      <c r="B39" s="118" t="s">
        <v>260</v>
      </c>
      <c r="C39" s="118" t="s">
        <v>298</v>
      </c>
      <c r="D39" s="118">
        <v>21909683</v>
      </c>
      <c r="E39" s="118">
        <v>240000</v>
      </c>
      <c r="F39" s="118">
        <v>21909683</v>
      </c>
      <c r="G39" s="118">
        <v>0</v>
      </c>
      <c r="H39" s="118" t="s">
        <v>350</v>
      </c>
      <c r="I39" s="118" t="s">
        <v>158</v>
      </c>
      <c r="J39" s="118" t="s">
        <v>298</v>
      </c>
      <c r="K39" s="118" t="s">
        <v>19</v>
      </c>
      <c r="L39" s="118" t="s">
        <v>298</v>
      </c>
      <c r="M39" s="118">
        <v>1</v>
      </c>
    </row>
    <row r="40" spans="1:13" ht="12.75">
      <c r="A40" s="118" t="s">
        <v>19</v>
      </c>
      <c r="B40" s="118" t="s">
        <v>371</v>
      </c>
      <c r="C40" s="118" t="s">
        <v>298</v>
      </c>
      <c r="D40" s="118">
        <v>1221120</v>
      </c>
      <c r="E40" s="118">
        <v>0</v>
      </c>
      <c r="F40" s="118">
        <v>1221120</v>
      </c>
      <c r="G40" s="118">
        <v>0</v>
      </c>
      <c r="H40" s="118" t="s">
        <v>350</v>
      </c>
      <c r="I40" s="118" t="s">
        <v>158</v>
      </c>
      <c r="J40" s="118" t="s">
        <v>298</v>
      </c>
      <c r="K40" s="118" t="s">
        <v>19</v>
      </c>
      <c r="L40" s="118" t="s">
        <v>298</v>
      </c>
      <c r="M40" s="118">
        <v>1</v>
      </c>
    </row>
    <row r="41" spans="1:13" ht="12.75">
      <c r="A41" s="118" t="s">
        <v>304</v>
      </c>
      <c r="B41" s="118" t="s">
        <v>260</v>
      </c>
      <c r="C41" s="118" t="s">
        <v>162</v>
      </c>
      <c r="D41" s="118">
        <v>6465840</v>
      </c>
      <c r="E41" s="118">
        <v>0</v>
      </c>
      <c r="F41" s="118">
        <v>6465840</v>
      </c>
      <c r="G41" s="118">
        <v>0</v>
      </c>
      <c r="H41" s="118" t="s">
        <v>350</v>
      </c>
      <c r="I41" s="118" t="s">
        <v>249</v>
      </c>
      <c r="J41" s="118" t="s">
        <v>162</v>
      </c>
      <c r="K41" s="118" t="s">
        <v>19</v>
      </c>
      <c r="L41" s="118" t="s">
        <v>162</v>
      </c>
      <c r="M41" s="118">
        <v>2</v>
      </c>
    </row>
    <row r="42" spans="1:13" ht="12.75">
      <c r="A42" s="118" t="s">
        <v>304</v>
      </c>
      <c r="B42" s="118" t="s">
        <v>371</v>
      </c>
      <c r="C42" s="118" t="s">
        <v>162</v>
      </c>
      <c r="D42" s="118">
        <v>1221120</v>
      </c>
      <c r="E42" s="118">
        <v>0</v>
      </c>
      <c r="F42" s="118">
        <v>1221120</v>
      </c>
      <c r="G42" s="118">
        <v>0</v>
      </c>
      <c r="H42" s="118" t="s">
        <v>350</v>
      </c>
      <c r="I42" s="118" t="s">
        <v>249</v>
      </c>
      <c r="J42" s="118" t="s">
        <v>162</v>
      </c>
      <c r="K42" s="118" t="s">
        <v>19</v>
      </c>
      <c r="L42" s="118" t="s">
        <v>162</v>
      </c>
      <c r="M42" s="118">
        <v>2</v>
      </c>
    </row>
    <row r="43" spans="1:13" ht="12.75">
      <c r="A43" s="118" t="s">
        <v>305</v>
      </c>
      <c r="B43" s="118" t="s">
        <v>260</v>
      </c>
      <c r="C43" s="118" t="s">
        <v>53</v>
      </c>
      <c r="D43" s="118">
        <v>6465840</v>
      </c>
      <c r="E43" s="118">
        <v>0</v>
      </c>
      <c r="F43" s="118">
        <v>6465840</v>
      </c>
      <c r="G43" s="118">
        <v>0</v>
      </c>
      <c r="H43" s="118" t="s">
        <v>350</v>
      </c>
      <c r="I43" s="118" t="s">
        <v>251</v>
      </c>
      <c r="J43" s="118" t="s">
        <v>53</v>
      </c>
      <c r="K43" s="118" t="s">
        <v>19</v>
      </c>
      <c r="L43" s="118" t="s">
        <v>53</v>
      </c>
      <c r="M43" s="118">
        <v>3</v>
      </c>
    </row>
    <row r="44" spans="1:13" ht="12.75">
      <c r="A44" s="118" t="s">
        <v>305</v>
      </c>
      <c r="B44" s="118" t="s">
        <v>371</v>
      </c>
      <c r="C44" s="118" t="s">
        <v>53</v>
      </c>
      <c r="D44" s="118">
        <v>1221120</v>
      </c>
      <c r="E44" s="118">
        <v>0</v>
      </c>
      <c r="F44" s="118">
        <v>1221120</v>
      </c>
      <c r="G44" s="118">
        <v>0</v>
      </c>
      <c r="H44" s="118" t="s">
        <v>350</v>
      </c>
      <c r="I44" s="118" t="s">
        <v>251</v>
      </c>
      <c r="J44" s="118" t="s">
        <v>53</v>
      </c>
      <c r="K44" s="118" t="s">
        <v>19</v>
      </c>
      <c r="L44" s="118" t="s">
        <v>53</v>
      </c>
      <c r="M44" s="118">
        <v>3</v>
      </c>
    </row>
    <row r="45" spans="1:13" ht="12.75">
      <c r="A45" s="118" t="s">
        <v>306</v>
      </c>
      <c r="B45" s="118" t="s">
        <v>260</v>
      </c>
      <c r="C45" s="118" t="s">
        <v>250</v>
      </c>
      <c r="D45" s="118">
        <v>6465840</v>
      </c>
      <c r="E45" s="118">
        <v>0</v>
      </c>
      <c r="F45" s="118">
        <v>6465840</v>
      </c>
      <c r="G45" s="118">
        <v>0</v>
      </c>
      <c r="H45" s="118" t="s">
        <v>350</v>
      </c>
      <c r="I45" s="118" t="s">
        <v>252</v>
      </c>
      <c r="J45" s="118" t="s">
        <v>250</v>
      </c>
      <c r="K45" s="118" t="s">
        <v>19</v>
      </c>
      <c r="L45" s="118" t="s">
        <v>250</v>
      </c>
      <c r="M45" s="118">
        <v>4</v>
      </c>
    </row>
    <row r="46" spans="1:13" ht="12.75">
      <c r="A46" s="118" t="s">
        <v>306</v>
      </c>
      <c r="B46" s="118" t="s">
        <v>371</v>
      </c>
      <c r="C46" s="118" t="s">
        <v>250</v>
      </c>
      <c r="D46" s="118">
        <v>1221120</v>
      </c>
      <c r="E46" s="118">
        <v>0</v>
      </c>
      <c r="F46" s="118">
        <v>1221120</v>
      </c>
      <c r="G46" s="118">
        <v>0</v>
      </c>
      <c r="H46" s="118" t="s">
        <v>350</v>
      </c>
      <c r="I46" s="118" t="s">
        <v>252</v>
      </c>
      <c r="J46" s="118" t="s">
        <v>250</v>
      </c>
      <c r="K46" s="118" t="s">
        <v>19</v>
      </c>
      <c r="L46" s="118" t="s">
        <v>250</v>
      </c>
      <c r="M46" s="118">
        <v>4</v>
      </c>
    </row>
    <row r="47" spans="1:13" ht="12.75">
      <c r="A47" s="118" t="s">
        <v>372</v>
      </c>
      <c r="B47" s="118" t="s">
        <v>260</v>
      </c>
      <c r="C47" s="118" t="s">
        <v>373</v>
      </c>
      <c r="D47" s="118">
        <v>6465840</v>
      </c>
      <c r="E47" s="118">
        <v>0</v>
      </c>
      <c r="F47" s="118">
        <v>6465840</v>
      </c>
      <c r="G47" s="118">
        <v>0</v>
      </c>
      <c r="H47" s="118" t="s">
        <v>350</v>
      </c>
      <c r="I47" s="118" t="s">
        <v>426</v>
      </c>
      <c r="J47" s="118" t="s">
        <v>373</v>
      </c>
      <c r="K47" s="118" t="s">
        <v>19</v>
      </c>
      <c r="L47" s="118" t="s">
        <v>373</v>
      </c>
      <c r="M47" s="118">
        <v>5</v>
      </c>
    </row>
    <row r="48" spans="1:13" ht="12.75">
      <c r="A48" s="118" t="s">
        <v>372</v>
      </c>
      <c r="B48" s="118" t="s">
        <v>371</v>
      </c>
      <c r="C48" s="118" t="s">
        <v>373</v>
      </c>
      <c r="D48" s="118">
        <v>1221120</v>
      </c>
      <c r="E48" s="118">
        <v>0</v>
      </c>
      <c r="F48" s="118">
        <v>1221120</v>
      </c>
      <c r="G48" s="118">
        <v>0</v>
      </c>
      <c r="H48" s="118" t="s">
        <v>350</v>
      </c>
      <c r="I48" s="118" t="s">
        <v>426</v>
      </c>
      <c r="J48" s="118" t="s">
        <v>373</v>
      </c>
      <c r="K48" s="118" t="s">
        <v>19</v>
      </c>
      <c r="L48" s="118" t="s">
        <v>373</v>
      </c>
      <c r="M48" s="118">
        <v>5</v>
      </c>
    </row>
    <row r="49" spans="1:13" ht="12.75">
      <c r="A49" s="118" t="s">
        <v>376</v>
      </c>
      <c r="B49" s="118" t="s">
        <v>260</v>
      </c>
      <c r="C49" s="118" t="s">
        <v>377</v>
      </c>
      <c r="D49" s="118">
        <v>6465840</v>
      </c>
      <c r="E49" s="118">
        <v>0</v>
      </c>
      <c r="F49" s="118">
        <v>6465840</v>
      </c>
      <c r="G49" s="118">
        <v>0</v>
      </c>
      <c r="H49" s="118" t="s">
        <v>350</v>
      </c>
      <c r="I49" s="118" t="s">
        <v>427</v>
      </c>
      <c r="J49" s="118" t="s">
        <v>377</v>
      </c>
      <c r="K49" s="118" t="s">
        <v>19</v>
      </c>
      <c r="L49" s="118" t="s">
        <v>377</v>
      </c>
      <c r="M49" s="118">
        <v>6</v>
      </c>
    </row>
    <row r="50" spans="1:13" ht="12.75">
      <c r="A50" s="118" t="s">
        <v>378</v>
      </c>
      <c r="B50" s="118" t="s">
        <v>371</v>
      </c>
      <c r="C50" s="118" t="s">
        <v>379</v>
      </c>
      <c r="D50" s="118">
        <v>1221120</v>
      </c>
      <c r="E50" s="118">
        <v>0</v>
      </c>
      <c r="F50" s="118">
        <v>1221120</v>
      </c>
      <c r="G50" s="118">
        <v>0</v>
      </c>
      <c r="H50" s="118" t="s">
        <v>350</v>
      </c>
      <c r="I50" s="118" t="s">
        <v>428</v>
      </c>
      <c r="J50" s="118" t="s">
        <v>379</v>
      </c>
      <c r="K50" s="118" t="s">
        <v>19</v>
      </c>
      <c r="L50" s="118" t="s">
        <v>379</v>
      </c>
      <c r="M50" s="118">
        <v>6</v>
      </c>
    </row>
    <row r="51" spans="1:13" ht="12.75">
      <c r="A51" s="118" t="s">
        <v>308</v>
      </c>
      <c r="B51" s="118" t="s">
        <v>260</v>
      </c>
      <c r="C51" s="118" t="s">
        <v>52</v>
      </c>
      <c r="D51" s="118">
        <v>3720915</v>
      </c>
      <c r="E51" s="118">
        <v>0</v>
      </c>
      <c r="F51" s="118">
        <v>3720915</v>
      </c>
      <c r="G51" s="118">
        <v>0</v>
      </c>
      <c r="H51" s="118" t="s">
        <v>350</v>
      </c>
      <c r="I51" s="118" t="s">
        <v>50</v>
      </c>
      <c r="J51" s="118" t="s">
        <v>52</v>
      </c>
      <c r="K51" s="118" t="s">
        <v>19</v>
      </c>
      <c r="L51" s="118" t="s">
        <v>52</v>
      </c>
      <c r="M51" s="118">
        <v>2</v>
      </c>
    </row>
    <row r="52" spans="1:13" ht="12.75">
      <c r="A52" s="118" t="s">
        <v>309</v>
      </c>
      <c r="B52" s="118" t="s">
        <v>260</v>
      </c>
      <c r="C52" s="118" t="s">
        <v>53</v>
      </c>
      <c r="D52" s="118">
        <v>3720915</v>
      </c>
      <c r="E52" s="118">
        <v>0</v>
      </c>
      <c r="F52" s="118">
        <v>3720915</v>
      </c>
      <c r="G52" s="118">
        <v>0</v>
      </c>
      <c r="H52" s="118" t="s">
        <v>350</v>
      </c>
      <c r="I52" s="118" t="s">
        <v>253</v>
      </c>
      <c r="J52" s="118" t="s">
        <v>53</v>
      </c>
      <c r="K52" s="118" t="s">
        <v>19</v>
      </c>
      <c r="L52" s="118" t="s">
        <v>53</v>
      </c>
      <c r="M52" s="118">
        <v>3</v>
      </c>
    </row>
    <row r="53" spans="1:13" ht="12.75">
      <c r="A53" s="118" t="s">
        <v>310</v>
      </c>
      <c r="B53" s="118" t="s">
        <v>260</v>
      </c>
      <c r="C53" s="118" t="s">
        <v>54</v>
      </c>
      <c r="D53" s="118">
        <v>3720915</v>
      </c>
      <c r="E53" s="118">
        <v>0</v>
      </c>
      <c r="F53" s="118">
        <v>3720915</v>
      </c>
      <c r="G53" s="118">
        <v>0</v>
      </c>
      <c r="H53" s="118" t="s">
        <v>350</v>
      </c>
      <c r="I53" s="118" t="s">
        <v>254</v>
      </c>
      <c r="J53" s="118" t="s">
        <v>54</v>
      </c>
      <c r="K53" s="118" t="s">
        <v>19</v>
      </c>
      <c r="L53" s="118" t="s">
        <v>54</v>
      </c>
      <c r="M53" s="118">
        <v>4</v>
      </c>
    </row>
    <row r="54" spans="1:13" ht="12.75">
      <c r="A54" s="118" t="s">
        <v>311</v>
      </c>
      <c r="B54" s="118" t="s">
        <v>260</v>
      </c>
      <c r="C54" s="118" t="s">
        <v>382</v>
      </c>
      <c r="D54" s="118">
        <v>3720915</v>
      </c>
      <c r="E54" s="118">
        <v>0</v>
      </c>
      <c r="F54" s="118">
        <v>3720915</v>
      </c>
      <c r="G54" s="118">
        <v>0</v>
      </c>
      <c r="H54" s="118" t="s">
        <v>350</v>
      </c>
      <c r="I54" s="118" t="s">
        <v>345</v>
      </c>
      <c r="J54" s="118" t="s">
        <v>382</v>
      </c>
      <c r="K54" s="118" t="s">
        <v>19</v>
      </c>
      <c r="L54" s="118" t="s">
        <v>382</v>
      </c>
      <c r="M54" s="118">
        <v>5</v>
      </c>
    </row>
    <row r="55" spans="1:13" ht="12.75">
      <c r="A55" s="118" t="s">
        <v>313</v>
      </c>
      <c r="B55" s="118" t="s">
        <v>260</v>
      </c>
      <c r="C55" s="118" t="s">
        <v>353</v>
      </c>
      <c r="D55" s="118">
        <v>3720915</v>
      </c>
      <c r="E55" s="118">
        <v>0</v>
      </c>
      <c r="F55" s="118">
        <v>3720915</v>
      </c>
      <c r="G55" s="118">
        <v>0</v>
      </c>
      <c r="H55" s="118" t="s">
        <v>350</v>
      </c>
      <c r="I55" s="118" t="s">
        <v>346</v>
      </c>
      <c r="J55" s="118" t="s">
        <v>353</v>
      </c>
      <c r="K55" s="118" t="s">
        <v>19</v>
      </c>
      <c r="L55" s="118" t="s">
        <v>353</v>
      </c>
      <c r="M55" s="118">
        <v>6</v>
      </c>
    </row>
    <row r="56" spans="1:13" ht="12.75">
      <c r="A56" s="118" t="s">
        <v>315</v>
      </c>
      <c r="B56" s="118" t="s">
        <v>260</v>
      </c>
      <c r="C56" s="118" t="s">
        <v>56</v>
      </c>
      <c r="D56" s="118">
        <v>11722928</v>
      </c>
      <c r="E56" s="118">
        <v>240000</v>
      </c>
      <c r="F56" s="118">
        <v>11722928</v>
      </c>
      <c r="G56" s="118">
        <v>0</v>
      </c>
      <c r="H56" s="118" t="s">
        <v>350</v>
      </c>
      <c r="I56" s="118" t="s">
        <v>55</v>
      </c>
      <c r="J56" s="118" t="s">
        <v>56</v>
      </c>
      <c r="K56" s="118" t="s">
        <v>19</v>
      </c>
      <c r="L56" s="118" t="s">
        <v>56</v>
      </c>
      <c r="M56" s="118">
        <v>2</v>
      </c>
    </row>
    <row r="57" spans="1:13" ht="12.75">
      <c r="A57" s="118" t="s">
        <v>316</v>
      </c>
      <c r="B57" s="118" t="s">
        <v>260</v>
      </c>
      <c r="C57" s="118" t="s">
        <v>53</v>
      </c>
      <c r="D57" s="118">
        <v>11722928</v>
      </c>
      <c r="E57" s="118">
        <v>240000</v>
      </c>
      <c r="F57" s="118">
        <v>11722928</v>
      </c>
      <c r="G57" s="118">
        <v>0</v>
      </c>
      <c r="H57" s="118" t="s">
        <v>350</v>
      </c>
      <c r="I57" s="118" t="s">
        <v>255</v>
      </c>
      <c r="J57" s="118" t="s">
        <v>53</v>
      </c>
      <c r="K57" s="118" t="s">
        <v>19</v>
      </c>
      <c r="L57" s="118" t="s">
        <v>53</v>
      </c>
      <c r="M57" s="118">
        <v>3</v>
      </c>
    </row>
    <row r="58" spans="1:13" ht="12.75">
      <c r="A58" s="118" t="s">
        <v>317</v>
      </c>
      <c r="B58" s="118" t="s">
        <v>260</v>
      </c>
      <c r="C58" s="118" t="s">
        <v>57</v>
      </c>
      <c r="D58" s="118">
        <v>5003648</v>
      </c>
      <c r="E58" s="118">
        <v>240000</v>
      </c>
      <c r="F58" s="118">
        <v>5003648</v>
      </c>
      <c r="G58" s="118">
        <v>0</v>
      </c>
      <c r="H58" s="118" t="s">
        <v>350</v>
      </c>
      <c r="I58" s="118" t="s">
        <v>256</v>
      </c>
      <c r="J58" s="118" t="s">
        <v>57</v>
      </c>
      <c r="K58" s="118" t="s">
        <v>19</v>
      </c>
      <c r="L58" s="118" t="s">
        <v>57</v>
      </c>
      <c r="M58" s="118">
        <v>4</v>
      </c>
    </row>
    <row r="59" spans="1:13" ht="12.75">
      <c r="A59" s="118" t="s">
        <v>322</v>
      </c>
      <c r="B59" s="118" t="s">
        <v>260</v>
      </c>
      <c r="C59" s="118" t="s">
        <v>407</v>
      </c>
      <c r="D59" s="118">
        <v>3335648</v>
      </c>
      <c r="E59" s="118">
        <v>0</v>
      </c>
      <c r="F59" s="118">
        <v>3335648</v>
      </c>
      <c r="G59" s="118">
        <v>0</v>
      </c>
      <c r="H59" s="118" t="s">
        <v>350</v>
      </c>
      <c r="I59" s="118" t="s">
        <v>347</v>
      </c>
      <c r="J59" s="118" t="s">
        <v>407</v>
      </c>
      <c r="K59" s="118" t="s">
        <v>19</v>
      </c>
      <c r="L59" s="118" t="s">
        <v>407</v>
      </c>
      <c r="M59" s="118">
        <v>5</v>
      </c>
    </row>
    <row r="60" spans="1:13" ht="12.75">
      <c r="A60" s="118" t="s">
        <v>323</v>
      </c>
      <c r="B60" s="118" t="s">
        <v>260</v>
      </c>
      <c r="C60" s="118" t="s">
        <v>324</v>
      </c>
      <c r="D60" s="118">
        <v>3335648</v>
      </c>
      <c r="E60" s="118">
        <v>0</v>
      </c>
      <c r="F60" s="118">
        <v>3335648</v>
      </c>
      <c r="G60" s="118">
        <v>0</v>
      </c>
      <c r="H60" s="118" t="s">
        <v>350</v>
      </c>
      <c r="I60" s="118" t="s">
        <v>348</v>
      </c>
      <c r="J60" s="118" t="s">
        <v>324</v>
      </c>
      <c r="K60" s="118" t="s">
        <v>19</v>
      </c>
      <c r="L60" s="118" t="s">
        <v>324</v>
      </c>
      <c r="M60" s="118">
        <v>6</v>
      </c>
    </row>
    <row r="61" spans="1:13" ht="12.75">
      <c r="A61" s="118" t="s">
        <v>325</v>
      </c>
      <c r="B61" s="118" t="s">
        <v>260</v>
      </c>
      <c r="C61" s="118" t="s">
        <v>303</v>
      </c>
      <c r="D61" s="118">
        <v>1668000</v>
      </c>
      <c r="E61" s="118">
        <v>240000</v>
      </c>
      <c r="F61" s="118">
        <v>1668000</v>
      </c>
      <c r="G61" s="118">
        <v>0</v>
      </c>
      <c r="H61" s="118" t="s">
        <v>350</v>
      </c>
      <c r="I61" s="118" t="s">
        <v>349</v>
      </c>
      <c r="J61" s="118" t="s">
        <v>303</v>
      </c>
      <c r="K61" s="118" t="s">
        <v>19</v>
      </c>
      <c r="L61" s="118" t="s">
        <v>303</v>
      </c>
      <c r="M61" s="118">
        <v>5</v>
      </c>
    </row>
    <row r="62" spans="1:13" ht="12.75">
      <c r="A62" s="118" t="s">
        <v>326</v>
      </c>
      <c r="B62" s="118" t="s">
        <v>260</v>
      </c>
      <c r="C62" s="118" t="s">
        <v>163</v>
      </c>
      <c r="D62" s="118">
        <v>6719280</v>
      </c>
      <c r="E62" s="118">
        <v>0</v>
      </c>
      <c r="F62" s="118">
        <v>6719280</v>
      </c>
      <c r="G62" s="118">
        <v>0</v>
      </c>
      <c r="H62" s="118" t="s">
        <v>350</v>
      </c>
      <c r="I62" s="118" t="s">
        <v>257</v>
      </c>
      <c r="J62" s="118" t="s">
        <v>163</v>
      </c>
      <c r="K62" s="118" t="s">
        <v>19</v>
      </c>
      <c r="L62" s="118" t="s">
        <v>163</v>
      </c>
      <c r="M62" s="118">
        <v>4</v>
      </c>
    </row>
    <row r="63" spans="1:13" ht="12.75">
      <c r="A63" s="118" t="s">
        <v>327</v>
      </c>
      <c r="B63" s="118" t="s">
        <v>260</v>
      </c>
      <c r="C63" s="118" t="s">
        <v>408</v>
      </c>
      <c r="D63" s="118">
        <v>6719280</v>
      </c>
      <c r="E63" s="118">
        <v>0</v>
      </c>
      <c r="F63" s="118">
        <v>6719280</v>
      </c>
      <c r="G63" s="118">
        <v>0</v>
      </c>
      <c r="H63" s="118" t="s">
        <v>350</v>
      </c>
      <c r="I63" s="118" t="s">
        <v>429</v>
      </c>
      <c r="J63" s="118" t="s">
        <v>408</v>
      </c>
      <c r="K63" s="118" t="s">
        <v>19</v>
      </c>
      <c r="L63" s="118" t="s">
        <v>408</v>
      </c>
      <c r="M63" s="118">
        <v>5</v>
      </c>
    </row>
    <row r="64" spans="1:13" ht="12.75">
      <c r="A64" s="118" t="s">
        <v>409</v>
      </c>
      <c r="B64" s="118" t="s">
        <v>260</v>
      </c>
      <c r="C64" s="118" t="s">
        <v>410</v>
      </c>
      <c r="D64" s="118">
        <v>6719280</v>
      </c>
      <c r="E64" s="118">
        <v>0</v>
      </c>
      <c r="F64" s="118">
        <v>6719280</v>
      </c>
      <c r="G64" s="118">
        <v>0</v>
      </c>
      <c r="H64" s="118" t="s">
        <v>350</v>
      </c>
      <c r="I64" s="118" t="s">
        <v>430</v>
      </c>
      <c r="J64" s="118" t="s">
        <v>410</v>
      </c>
      <c r="K64" s="118" t="s">
        <v>19</v>
      </c>
      <c r="L64" s="118" t="s">
        <v>410</v>
      </c>
      <c r="M64" s="118">
        <v>6</v>
      </c>
    </row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75" zoomScaleNormal="75" zoomScalePageLayoutView="0" workbookViewId="0" topLeftCell="A1">
      <selection activeCell="I19" sqref="I19"/>
    </sheetView>
  </sheetViews>
  <sheetFormatPr defaultColWidth="10.28125" defaultRowHeight="12.75"/>
  <cols>
    <col min="1" max="1" width="5.7109375" style="61" bestFit="1" customWidth="1"/>
    <col min="2" max="2" width="5.57421875" style="58" bestFit="1" customWidth="1"/>
    <col min="3" max="3" width="6.57421875" style="62" customWidth="1"/>
    <col min="4" max="4" width="5.421875" style="62" bestFit="1" customWidth="1"/>
    <col min="5" max="5" width="4.00390625" style="62" bestFit="1" customWidth="1"/>
    <col min="6" max="6" width="56.140625" style="62" bestFit="1" customWidth="1"/>
    <col min="7" max="7" width="17.28125" style="62" customWidth="1"/>
    <col min="8" max="8" width="16.421875" style="58" customWidth="1"/>
    <col min="9" max="9" width="20.28125" style="62" customWidth="1"/>
    <col min="10" max="10" width="15.8515625" style="58" customWidth="1"/>
    <col min="11" max="11" width="20.421875" style="58" customWidth="1"/>
    <col min="12" max="12" width="15.00390625" style="58" customWidth="1"/>
    <col min="13" max="13" width="10.28125" style="94" customWidth="1"/>
    <col min="14" max="14" width="10.28125" style="58" customWidth="1"/>
    <col min="15" max="15" width="13.140625" style="58" customWidth="1"/>
    <col min="16" max="16384" width="10.28125" style="58" customWidth="1"/>
  </cols>
  <sheetData>
    <row r="1" spans="1:13" s="52" customFormat="1" ht="15.75">
      <c r="A1" s="282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4"/>
    </row>
    <row r="2" spans="1:13" s="52" customFormat="1" ht="14.25" customHeight="1">
      <c r="A2" s="285" t="s">
        <v>61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7"/>
    </row>
    <row r="3" spans="1:13" s="52" customFormat="1" ht="16.5" customHeight="1">
      <c r="A3" s="285" t="s">
        <v>40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7"/>
    </row>
    <row r="4" spans="1:13" s="52" customFormat="1" ht="15.75">
      <c r="A4" s="285" t="s">
        <v>168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7"/>
    </row>
    <row r="5" spans="1:13" s="52" customFormat="1" ht="16.5" customHeight="1">
      <c r="A5" s="64"/>
      <c r="B5" s="54"/>
      <c r="C5" s="95"/>
      <c r="D5" s="55"/>
      <c r="E5" s="55"/>
      <c r="F5" s="55"/>
      <c r="G5" s="55"/>
      <c r="H5" s="54"/>
      <c r="I5" s="95"/>
      <c r="J5" s="53"/>
      <c r="K5" s="95"/>
      <c r="L5" s="95"/>
      <c r="M5" s="96"/>
    </row>
    <row r="6" spans="1:13" s="78" customFormat="1" ht="16.5" customHeight="1">
      <c r="A6" s="71"/>
      <c r="B6" s="60"/>
      <c r="C6" s="72" t="s">
        <v>58</v>
      </c>
      <c r="D6" s="73"/>
      <c r="E6" s="73"/>
      <c r="F6" s="74"/>
      <c r="G6" s="59"/>
      <c r="H6" s="60"/>
      <c r="I6" s="60"/>
      <c r="J6" s="73" t="s">
        <v>41</v>
      </c>
      <c r="K6" s="76" t="e">
        <f>+#REF!</f>
        <v>#REF!</v>
      </c>
      <c r="L6" s="60"/>
      <c r="M6" s="97"/>
    </row>
    <row r="7" spans="1:13" s="78" customFormat="1" ht="13.5" customHeight="1">
      <c r="A7" s="71"/>
      <c r="B7" s="60"/>
      <c r="C7" s="72" t="s">
        <v>62</v>
      </c>
      <c r="D7" s="74"/>
      <c r="E7" s="74"/>
      <c r="F7" s="74"/>
      <c r="G7" s="59"/>
      <c r="H7" s="60"/>
      <c r="I7" s="60"/>
      <c r="J7" s="73" t="s">
        <v>1</v>
      </c>
      <c r="K7" s="80" t="e">
        <f>+#REF!</f>
        <v>#REF!</v>
      </c>
      <c r="L7" s="60"/>
      <c r="M7" s="97"/>
    </row>
    <row r="8" spans="1:13" s="78" customFormat="1" ht="16.5" customHeight="1">
      <c r="A8" s="71"/>
      <c r="B8" s="81"/>
      <c r="C8" s="72" t="s">
        <v>46</v>
      </c>
      <c r="D8" s="73"/>
      <c r="E8" s="73"/>
      <c r="F8" s="74"/>
      <c r="G8" s="59"/>
      <c r="H8" s="60"/>
      <c r="I8" s="60"/>
      <c r="J8" s="73" t="s">
        <v>2</v>
      </c>
      <c r="K8" s="82" t="e">
        <f>+#REF!</f>
        <v>#REF!</v>
      </c>
      <c r="L8" s="60"/>
      <c r="M8" s="97"/>
    </row>
    <row r="9" spans="1:13" s="52" customFormat="1" ht="15.75" thickBot="1">
      <c r="A9" s="65"/>
      <c r="B9" s="66"/>
      <c r="C9" s="67"/>
      <c r="D9" s="67"/>
      <c r="E9" s="67"/>
      <c r="F9" s="68"/>
      <c r="G9" s="68"/>
      <c r="H9" s="69"/>
      <c r="I9" s="70"/>
      <c r="J9" s="98"/>
      <c r="K9" s="69"/>
      <c r="L9" s="69"/>
      <c r="M9" s="99"/>
    </row>
    <row r="10" spans="1:13" s="63" customFormat="1" ht="13.5" customHeight="1" thickBot="1">
      <c r="A10" s="308" t="s">
        <v>59</v>
      </c>
      <c r="B10" s="309"/>
      <c r="C10" s="309"/>
      <c r="D10" s="309"/>
      <c r="E10" s="309"/>
      <c r="F10" s="310"/>
      <c r="G10" s="291" t="s">
        <v>74</v>
      </c>
      <c r="H10" s="291" t="s">
        <v>66</v>
      </c>
      <c r="I10" s="291" t="s">
        <v>75</v>
      </c>
      <c r="J10" s="291" t="s">
        <v>70</v>
      </c>
      <c r="K10" s="291" t="s">
        <v>71</v>
      </c>
      <c r="L10" s="291" t="s">
        <v>76</v>
      </c>
      <c r="M10" s="301" t="s">
        <v>73</v>
      </c>
    </row>
    <row r="11" spans="1:13" s="63" customFormat="1" ht="12.75">
      <c r="A11" s="41" t="s">
        <v>6</v>
      </c>
      <c r="B11" s="42" t="s">
        <v>7</v>
      </c>
      <c r="C11" s="41" t="s">
        <v>8</v>
      </c>
      <c r="D11" s="43" t="s">
        <v>9</v>
      </c>
      <c r="E11" s="24" t="s">
        <v>10</v>
      </c>
      <c r="F11" s="294" t="s">
        <v>11</v>
      </c>
      <c r="G11" s="292"/>
      <c r="H11" s="292"/>
      <c r="I11" s="292"/>
      <c r="J11" s="292"/>
      <c r="K11" s="292"/>
      <c r="L11" s="292"/>
      <c r="M11" s="302"/>
    </row>
    <row r="12" spans="1:13" s="57" customFormat="1" ht="12.75">
      <c r="A12" s="297" t="s">
        <v>12</v>
      </c>
      <c r="B12" s="299" t="s">
        <v>13</v>
      </c>
      <c r="C12" s="297" t="s">
        <v>14</v>
      </c>
      <c r="D12" s="297" t="s">
        <v>15</v>
      </c>
      <c r="E12" s="25" t="s">
        <v>16</v>
      </c>
      <c r="F12" s="295"/>
      <c r="G12" s="292"/>
      <c r="H12" s="292"/>
      <c r="I12" s="292"/>
      <c r="J12" s="292"/>
      <c r="K12" s="292"/>
      <c r="L12" s="292"/>
      <c r="M12" s="302"/>
    </row>
    <row r="13" spans="1:13" s="57" customFormat="1" ht="13.5" thickBot="1">
      <c r="A13" s="298"/>
      <c r="B13" s="300"/>
      <c r="C13" s="298"/>
      <c r="D13" s="298"/>
      <c r="E13" s="26" t="s">
        <v>19</v>
      </c>
      <c r="F13" s="296"/>
      <c r="G13" s="293"/>
      <c r="H13" s="293"/>
      <c r="I13" s="293"/>
      <c r="J13" s="293"/>
      <c r="K13" s="293"/>
      <c r="L13" s="293"/>
      <c r="M13" s="303"/>
    </row>
    <row r="14" spans="1:15" s="57" customFormat="1" ht="15">
      <c r="A14" s="312" t="s">
        <v>20</v>
      </c>
      <c r="B14" s="313"/>
      <c r="C14" s="313"/>
      <c r="D14" s="313"/>
      <c r="E14" s="313"/>
      <c r="F14" s="314"/>
      <c r="G14" s="44">
        <f>G17+G19+G15</f>
        <v>46475880</v>
      </c>
      <c r="H14" s="44">
        <f>H17+H19</f>
        <v>0</v>
      </c>
      <c r="I14" s="44">
        <f>+G14-H14</f>
        <v>46475880</v>
      </c>
      <c r="J14" s="44">
        <f>J17+J19+J15</f>
        <v>88000</v>
      </c>
      <c r="K14" s="44">
        <f>K17+K19+K15</f>
        <v>46010526</v>
      </c>
      <c r="L14" s="44">
        <f>+I14-K14</f>
        <v>465354</v>
      </c>
      <c r="M14" s="83">
        <f>+K14/I14</f>
        <v>0.9899871933570704</v>
      </c>
      <c r="O14" s="155">
        <f>+K14+RESERVA!M14</f>
        <v>2225316624</v>
      </c>
    </row>
    <row r="15" spans="1:14" s="57" customFormat="1" ht="12.75">
      <c r="A15" s="112" t="s">
        <v>23</v>
      </c>
      <c r="B15" s="112"/>
      <c r="C15" s="112"/>
      <c r="D15" s="112"/>
      <c r="E15" s="112"/>
      <c r="F15" s="113" t="s">
        <v>21</v>
      </c>
      <c r="G15" s="48">
        <f>+G16</f>
        <v>8495404</v>
      </c>
      <c r="H15" s="48">
        <f>+H16</f>
        <v>0</v>
      </c>
      <c r="I15" s="48">
        <f aca="true" t="shared" si="0" ref="I15:I33">+G15-H15</f>
        <v>8495404</v>
      </c>
      <c r="J15" s="48">
        <f>+J16</f>
        <v>88000</v>
      </c>
      <c r="K15" s="48">
        <f>+K16</f>
        <v>8030050</v>
      </c>
      <c r="L15" s="48">
        <f aca="true" t="shared" si="1" ref="L15:L33">+I15-K15</f>
        <v>465354</v>
      </c>
      <c r="M15" s="88">
        <f>+K15/I15</f>
        <v>0.945222852262235</v>
      </c>
      <c r="N15" s="155"/>
    </row>
    <row r="16" spans="1:13" s="57" customFormat="1" ht="12.75">
      <c r="A16" s="114" t="s">
        <v>23</v>
      </c>
      <c r="B16" s="114" t="s">
        <v>48</v>
      </c>
      <c r="C16" s="114" t="s">
        <v>78</v>
      </c>
      <c r="D16" s="112"/>
      <c r="E16" s="114" t="s">
        <v>42</v>
      </c>
      <c r="F16" s="115" t="s">
        <v>28</v>
      </c>
      <c r="G16" s="111">
        <f>+'EJEC CXP'!D17</f>
        <v>8495404</v>
      </c>
      <c r="H16" s="111">
        <v>0</v>
      </c>
      <c r="I16" s="111">
        <f t="shared" si="0"/>
        <v>8495404</v>
      </c>
      <c r="J16" s="111">
        <f>+'EJEC CXP'!E17</f>
        <v>88000</v>
      </c>
      <c r="K16" s="111">
        <v>8030050</v>
      </c>
      <c r="L16" s="48">
        <f t="shared" si="1"/>
        <v>465354</v>
      </c>
      <c r="M16" s="88">
        <f>+K16/I16</f>
        <v>0.945222852262235</v>
      </c>
    </row>
    <row r="17" spans="1:13" ht="15">
      <c r="A17" s="28">
        <v>2</v>
      </c>
      <c r="B17" s="28"/>
      <c r="C17" s="28"/>
      <c r="D17" s="29"/>
      <c r="E17" s="29"/>
      <c r="F17" s="100" t="s">
        <v>32</v>
      </c>
      <c r="G17" s="45">
        <f>+G18</f>
        <v>35396476</v>
      </c>
      <c r="H17" s="45">
        <f>+H18</f>
        <v>0</v>
      </c>
      <c r="I17" s="45">
        <f t="shared" si="0"/>
        <v>35396476</v>
      </c>
      <c r="J17" s="45">
        <f>+J18</f>
        <v>0</v>
      </c>
      <c r="K17" s="45">
        <f>+K18</f>
        <v>35396476</v>
      </c>
      <c r="L17" s="45">
        <f t="shared" si="1"/>
        <v>0</v>
      </c>
      <c r="M17" s="84">
        <f aca="true" t="shared" si="2" ref="M17:M32">+K17/I17</f>
        <v>1</v>
      </c>
    </row>
    <row r="18" spans="1:13" ht="14.25">
      <c r="A18" s="30">
        <v>2</v>
      </c>
      <c r="B18" s="31">
        <v>0</v>
      </c>
      <c r="C18" s="31">
        <v>4</v>
      </c>
      <c r="D18" s="32"/>
      <c r="E18" s="32" t="s">
        <v>42</v>
      </c>
      <c r="F18" s="3" t="s">
        <v>33</v>
      </c>
      <c r="G18" s="46">
        <f>+'EJEC CXP'!D21</f>
        <v>35396476</v>
      </c>
      <c r="H18" s="46">
        <v>0</v>
      </c>
      <c r="I18" s="46">
        <f t="shared" si="0"/>
        <v>35396476</v>
      </c>
      <c r="J18" s="46">
        <f>+'EJEC CXP'!E21</f>
        <v>0</v>
      </c>
      <c r="K18" s="46">
        <v>35396476</v>
      </c>
      <c r="L18" s="46">
        <f t="shared" si="1"/>
        <v>0</v>
      </c>
      <c r="M18" s="85">
        <f t="shared" si="2"/>
        <v>1</v>
      </c>
    </row>
    <row r="19" spans="1:13" ht="15" customHeight="1">
      <c r="A19" s="27">
        <v>5</v>
      </c>
      <c r="B19" s="28"/>
      <c r="C19" s="28"/>
      <c r="D19" s="34"/>
      <c r="E19" s="33"/>
      <c r="F19" s="5" t="s">
        <v>43</v>
      </c>
      <c r="G19" s="45">
        <f>G20</f>
        <v>2584000</v>
      </c>
      <c r="H19" s="45">
        <f>H20</f>
        <v>0</v>
      </c>
      <c r="I19" s="45">
        <f t="shared" si="0"/>
        <v>2584000</v>
      </c>
      <c r="J19" s="45">
        <f>J20</f>
        <v>0</v>
      </c>
      <c r="K19" s="45">
        <f>K20</f>
        <v>2584000</v>
      </c>
      <c r="L19" s="45">
        <f t="shared" si="1"/>
        <v>0</v>
      </c>
      <c r="M19" s="84">
        <f>+K19/I19</f>
        <v>1</v>
      </c>
    </row>
    <row r="20" spans="1:13" ht="14.25">
      <c r="A20" s="30" t="s">
        <v>26</v>
      </c>
      <c r="B20" s="31" t="s">
        <v>23</v>
      </c>
      <c r="C20" s="31" t="s">
        <v>48</v>
      </c>
      <c r="D20" s="35"/>
      <c r="E20" s="37" t="s">
        <v>42</v>
      </c>
      <c r="F20" s="4" t="s">
        <v>49</v>
      </c>
      <c r="G20" s="46">
        <f>+'EJEC CXP'!D33</f>
        <v>2584000</v>
      </c>
      <c r="H20" s="46">
        <v>0</v>
      </c>
      <c r="I20" s="46">
        <f t="shared" si="0"/>
        <v>2584000</v>
      </c>
      <c r="J20" s="46">
        <f>+'EJEC CXP'!E33</f>
        <v>0</v>
      </c>
      <c r="K20" s="46">
        <f>+'EJEC CXP'!F33</f>
        <v>2584000</v>
      </c>
      <c r="L20" s="46">
        <f t="shared" si="1"/>
        <v>0</v>
      </c>
      <c r="M20" s="85">
        <f t="shared" si="2"/>
        <v>1</v>
      </c>
    </row>
    <row r="21" spans="1:13" ht="15">
      <c r="A21" s="276" t="s">
        <v>44</v>
      </c>
      <c r="B21" s="277"/>
      <c r="C21" s="277"/>
      <c r="D21" s="277"/>
      <c r="E21" s="277"/>
      <c r="F21" s="278"/>
      <c r="G21" s="49">
        <f>G27+G30+G22</f>
        <v>23130803</v>
      </c>
      <c r="H21" s="49">
        <f>H27+H30+H22</f>
        <v>0</v>
      </c>
      <c r="I21" s="49">
        <f t="shared" si="0"/>
        <v>23130803</v>
      </c>
      <c r="J21" s="49">
        <f>J27+J30+J22</f>
        <v>240000</v>
      </c>
      <c r="K21" s="49">
        <f>K27+K30+K22</f>
        <v>23130803</v>
      </c>
      <c r="L21" s="49">
        <f t="shared" si="1"/>
        <v>0</v>
      </c>
      <c r="M21" s="84">
        <f t="shared" si="2"/>
        <v>1</v>
      </c>
    </row>
    <row r="22" spans="1:13" ht="45">
      <c r="A22" s="27">
        <v>211</v>
      </c>
      <c r="B22" s="28"/>
      <c r="C22" s="28"/>
      <c r="D22" s="34"/>
      <c r="E22" s="33"/>
      <c r="F22" s="5" t="s">
        <v>162</v>
      </c>
      <c r="G22" s="47">
        <f>+G23+G24</f>
        <v>7686960</v>
      </c>
      <c r="H22" s="47">
        <f>H24</f>
        <v>0</v>
      </c>
      <c r="I22" s="47">
        <f t="shared" si="0"/>
        <v>7686960</v>
      </c>
      <c r="J22" s="47">
        <f>+J23+J24</f>
        <v>0</v>
      </c>
      <c r="K22" s="47">
        <f>+K23+K24</f>
        <v>7686960</v>
      </c>
      <c r="L22" s="47">
        <f t="shared" si="1"/>
        <v>0</v>
      </c>
      <c r="M22" s="84">
        <f>+K22/I22</f>
        <v>1</v>
      </c>
    </row>
    <row r="23" spans="1:13" ht="30">
      <c r="A23" s="27">
        <v>211</v>
      </c>
      <c r="B23" s="28" t="s">
        <v>51</v>
      </c>
      <c r="C23" s="28"/>
      <c r="D23" s="34"/>
      <c r="E23" s="33">
        <v>20</v>
      </c>
      <c r="F23" s="5" t="s">
        <v>53</v>
      </c>
      <c r="G23" s="47">
        <f>+G25</f>
        <v>6465840</v>
      </c>
      <c r="H23" s="47">
        <f>SUM(H25:H25)</f>
        <v>0</v>
      </c>
      <c r="I23" s="47">
        <f t="shared" si="0"/>
        <v>6465840</v>
      </c>
      <c r="J23" s="47">
        <f>+J25</f>
        <v>0</v>
      </c>
      <c r="K23" s="47">
        <f>+K25</f>
        <v>6465840</v>
      </c>
      <c r="L23" s="47">
        <f t="shared" si="1"/>
        <v>0</v>
      </c>
      <c r="M23" s="84">
        <f>+K23/I23</f>
        <v>1</v>
      </c>
    </row>
    <row r="24" spans="1:13" ht="30">
      <c r="A24" s="27">
        <v>211</v>
      </c>
      <c r="B24" s="28" t="s">
        <v>51</v>
      </c>
      <c r="C24" s="28"/>
      <c r="D24" s="34"/>
      <c r="E24" s="33">
        <v>21</v>
      </c>
      <c r="F24" s="5" t="s">
        <v>53</v>
      </c>
      <c r="G24" s="47">
        <f>+G26</f>
        <v>1221120</v>
      </c>
      <c r="H24" s="47">
        <f>SUM(H26:H26)</f>
        <v>0</v>
      </c>
      <c r="I24" s="47">
        <f t="shared" si="0"/>
        <v>1221120</v>
      </c>
      <c r="J24" s="47">
        <f>+J26</f>
        <v>0</v>
      </c>
      <c r="K24" s="47">
        <f>+K26</f>
        <v>1221120</v>
      </c>
      <c r="L24" s="47">
        <f t="shared" si="1"/>
        <v>0</v>
      </c>
      <c r="M24" s="84">
        <f>+K24/I24</f>
        <v>1</v>
      </c>
    </row>
    <row r="25" spans="1:13" ht="42.75">
      <c r="A25" s="30">
        <v>211</v>
      </c>
      <c r="B25" s="31" t="s">
        <v>51</v>
      </c>
      <c r="C25" s="31" t="s">
        <v>23</v>
      </c>
      <c r="D25" s="35"/>
      <c r="E25" s="36">
        <v>20</v>
      </c>
      <c r="F25" s="102" t="s">
        <v>250</v>
      </c>
      <c r="G25" s="46">
        <f>+'EJEC CXP'!D45</f>
        <v>6465840</v>
      </c>
      <c r="H25" s="46">
        <v>0</v>
      </c>
      <c r="I25" s="46">
        <f t="shared" si="0"/>
        <v>6465840</v>
      </c>
      <c r="J25" s="46">
        <f>+'EJEC CXP'!E45</f>
        <v>0</v>
      </c>
      <c r="K25" s="46">
        <f>+'EJEC CXP'!F45</f>
        <v>6465840</v>
      </c>
      <c r="L25" s="46">
        <f t="shared" si="1"/>
        <v>0</v>
      </c>
      <c r="M25" s="85">
        <f>+K25/I25</f>
        <v>1</v>
      </c>
    </row>
    <row r="26" spans="1:13" ht="42.75">
      <c r="A26" s="30">
        <v>211</v>
      </c>
      <c r="B26" s="31" t="s">
        <v>51</v>
      </c>
      <c r="C26" s="31" t="s">
        <v>23</v>
      </c>
      <c r="D26" s="35"/>
      <c r="E26" s="36">
        <v>21</v>
      </c>
      <c r="F26" s="102" t="s">
        <v>250</v>
      </c>
      <c r="G26" s="46">
        <f>+'EJEC CXP'!D46</f>
        <v>1221120</v>
      </c>
      <c r="H26" s="46">
        <v>0</v>
      </c>
      <c r="I26" s="46">
        <f t="shared" si="0"/>
        <v>1221120</v>
      </c>
      <c r="J26" s="46">
        <f>+'EJEC CXP'!E46</f>
        <v>0</v>
      </c>
      <c r="K26" s="46">
        <f>+'EJEC CXP'!F46</f>
        <v>1221120</v>
      </c>
      <c r="L26" s="46">
        <f t="shared" si="1"/>
        <v>0</v>
      </c>
      <c r="M26" s="85">
        <f>+K26/I26</f>
        <v>1</v>
      </c>
    </row>
    <row r="27" spans="1:13" ht="30">
      <c r="A27" s="27" t="s">
        <v>50</v>
      </c>
      <c r="B27" s="28"/>
      <c r="C27" s="28"/>
      <c r="D27" s="34"/>
      <c r="E27" s="33"/>
      <c r="F27" s="5" t="s">
        <v>52</v>
      </c>
      <c r="G27" s="47">
        <f>G28</f>
        <v>3720915</v>
      </c>
      <c r="H27" s="47">
        <f>H28</f>
        <v>0</v>
      </c>
      <c r="I27" s="47">
        <f t="shared" si="0"/>
        <v>3720915</v>
      </c>
      <c r="J27" s="47">
        <f>J28</f>
        <v>0</v>
      </c>
      <c r="K27" s="47">
        <f>K28</f>
        <v>3720915</v>
      </c>
      <c r="L27" s="47">
        <f t="shared" si="1"/>
        <v>0</v>
      </c>
      <c r="M27" s="84">
        <f t="shared" si="2"/>
        <v>1</v>
      </c>
    </row>
    <row r="28" spans="1:13" ht="30">
      <c r="A28" s="27" t="s">
        <v>50</v>
      </c>
      <c r="B28" s="28" t="s">
        <v>51</v>
      </c>
      <c r="C28" s="28"/>
      <c r="D28" s="34"/>
      <c r="E28" s="33"/>
      <c r="F28" s="5" t="s">
        <v>53</v>
      </c>
      <c r="G28" s="47">
        <f>SUM(G29:G29)</f>
        <v>3720915</v>
      </c>
      <c r="H28" s="47">
        <f>SUM(H29:H29)</f>
        <v>0</v>
      </c>
      <c r="I28" s="47">
        <f t="shared" si="0"/>
        <v>3720915</v>
      </c>
      <c r="J28" s="47">
        <f>SUM(J29:J29)</f>
        <v>0</v>
      </c>
      <c r="K28" s="47">
        <f>SUM(K29:K29)</f>
        <v>3720915</v>
      </c>
      <c r="L28" s="47">
        <f t="shared" si="1"/>
        <v>0</v>
      </c>
      <c r="M28" s="84">
        <f t="shared" si="2"/>
        <v>1</v>
      </c>
    </row>
    <row r="29" spans="1:13" ht="28.5">
      <c r="A29" s="30" t="s">
        <v>50</v>
      </c>
      <c r="B29" s="31" t="s">
        <v>51</v>
      </c>
      <c r="C29" s="31" t="s">
        <v>23</v>
      </c>
      <c r="D29" s="35"/>
      <c r="E29" s="36">
        <v>20</v>
      </c>
      <c r="F29" s="6" t="s">
        <v>54</v>
      </c>
      <c r="G29" s="46">
        <f>+'EJEC CXP'!D53</f>
        <v>3720915</v>
      </c>
      <c r="H29" s="46">
        <v>0</v>
      </c>
      <c r="I29" s="46">
        <f t="shared" si="0"/>
        <v>3720915</v>
      </c>
      <c r="J29" s="46">
        <f>+'EJEC CXP'!E53</f>
        <v>0</v>
      </c>
      <c r="K29" s="46">
        <f>+'EJEC CXP'!F53</f>
        <v>3720915</v>
      </c>
      <c r="L29" s="46">
        <f t="shared" si="1"/>
        <v>0</v>
      </c>
      <c r="M29" s="85">
        <f t="shared" si="2"/>
        <v>1</v>
      </c>
    </row>
    <row r="30" spans="1:13" ht="15">
      <c r="A30" s="27" t="s">
        <v>55</v>
      </c>
      <c r="B30" s="28"/>
      <c r="C30" s="28"/>
      <c r="D30" s="34"/>
      <c r="E30" s="33"/>
      <c r="F30" s="5" t="s">
        <v>56</v>
      </c>
      <c r="G30" s="47">
        <f>G31</f>
        <v>11722928</v>
      </c>
      <c r="H30" s="47">
        <f>H31</f>
        <v>0</v>
      </c>
      <c r="I30" s="47">
        <f t="shared" si="0"/>
        <v>11722928</v>
      </c>
      <c r="J30" s="47">
        <f>J31</f>
        <v>240000</v>
      </c>
      <c r="K30" s="47">
        <f>K31</f>
        <v>11722928</v>
      </c>
      <c r="L30" s="47">
        <f t="shared" si="1"/>
        <v>0</v>
      </c>
      <c r="M30" s="84">
        <f t="shared" si="2"/>
        <v>1</v>
      </c>
    </row>
    <row r="31" spans="1:13" ht="30">
      <c r="A31" s="27" t="s">
        <v>55</v>
      </c>
      <c r="B31" s="28" t="s">
        <v>51</v>
      </c>
      <c r="C31" s="28"/>
      <c r="D31" s="34"/>
      <c r="E31" s="33"/>
      <c r="F31" s="5" t="s">
        <v>53</v>
      </c>
      <c r="G31" s="47">
        <f>+G32+G33</f>
        <v>11722928</v>
      </c>
      <c r="H31" s="47">
        <f>+H32+H33</f>
        <v>0</v>
      </c>
      <c r="I31" s="47">
        <f t="shared" si="0"/>
        <v>11722928</v>
      </c>
      <c r="J31" s="47">
        <f>+J32+J33</f>
        <v>240000</v>
      </c>
      <c r="K31" s="47">
        <f>+K32+K33</f>
        <v>11722928</v>
      </c>
      <c r="L31" s="47">
        <f t="shared" si="1"/>
        <v>0</v>
      </c>
      <c r="M31" s="84">
        <f t="shared" si="2"/>
        <v>1</v>
      </c>
    </row>
    <row r="32" spans="1:13" ht="25.5">
      <c r="A32" s="30" t="s">
        <v>55</v>
      </c>
      <c r="B32" s="31" t="s">
        <v>51</v>
      </c>
      <c r="C32" s="31" t="s">
        <v>23</v>
      </c>
      <c r="D32" s="35"/>
      <c r="E32" s="36">
        <v>20</v>
      </c>
      <c r="F32" s="37" t="s">
        <v>57</v>
      </c>
      <c r="G32" s="46">
        <f>+'EJEC CXP'!D58</f>
        <v>5003648</v>
      </c>
      <c r="H32" s="46">
        <v>0</v>
      </c>
      <c r="I32" s="46">
        <f t="shared" si="0"/>
        <v>5003648</v>
      </c>
      <c r="J32" s="46">
        <f>+'EJEC CXP'!E58</f>
        <v>240000</v>
      </c>
      <c r="K32" s="46">
        <f>+'EJEC CXP'!F58</f>
        <v>5003648</v>
      </c>
      <c r="L32" s="46">
        <f t="shared" si="1"/>
        <v>0</v>
      </c>
      <c r="M32" s="85">
        <f t="shared" si="2"/>
        <v>1</v>
      </c>
    </row>
    <row r="33" spans="1:13" ht="15" thickBot="1">
      <c r="A33" s="30" t="s">
        <v>55</v>
      </c>
      <c r="B33" s="31" t="s">
        <v>51</v>
      </c>
      <c r="C33" s="31">
        <v>3</v>
      </c>
      <c r="D33" s="35"/>
      <c r="E33" s="36">
        <v>20</v>
      </c>
      <c r="F33" s="103" t="s">
        <v>163</v>
      </c>
      <c r="G33" s="46">
        <f>+'EJEC CXP'!D62</f>
        <v>6719280</v>
      </c>
      <c r="H33" s="46">
        <v>0</v>
      </c>
      <c r="I33" s="46">
        <f t="shared" si="0"/>
        <v>6719280</v>
      </c>
      <c r="J33" s="46">
        <f>+'EJEC CXP'!E62</f>
        <v>0</v>
      </c>
      <c r="K33" s="46">
        <f>+'EJEC CXP'!F62</f>
        <v>6719280</v>
      </c>
      <c r="L33" s="46">
        <f t="shared" si="1"/>
        <v>0</v>
      </c>
      <c r="M33" s="156">
        <f>+K33/I33</f>
        <v>1</v>
      </c>
    </row>
    <row r="34" spans="1:13" ht="15.75" thickBot="1">
      <c r="A34" s="279" t="s">
        <v>45</v>
      </c>
      <c r="B34" s="280"/>
      <c r="C34" s="280"/>
      <c r="D34" s="280"/>
      <c r="E34" s="280"/>
      <c r="F34" s="281"/>
      <c r="G34" s="50">
        <f>G14+G21</f>
        <v>69606683</v>
      </c>
      <c r="H34" s="50">
        <f>H14</f>
        <v>0</v>
      </c>
      <c r="I34" s="50">
        <f>+G34-H34</f>
        <v>69606683</v>
      </c>
      <c r="J34" s="50">
        <f>+J21+J14</f>
        <v>328000</v>
      </c>
      <c r="K34" s="50">
        <f>+K21+K14</f>
        <v>69141329</v>
      </c>
      <c r="L34" s="50">
        <f>+L21+L14</f>
        <v>465354</v>
      </c>
      <c r="M34" s="157">
        <f>+K34/I34</f>
        <v>0.9933145212507828</v>
      </c>
    </row>
    <row r="35" spans="1:13" ht="15">
      <c r="A35" s="7"/>
      <c r="B35" s="8"/>
      <c r="C35" s="9"/>
      <c r="D35" s="9"/>
      <c r="E35" s="9"/>
      <c r="F35" s="10"/>
      <c r="G35" s="116"/>
      <c r="H35" s="11"/>
      <c r="I35" s="116"/>
      <c r="J35" s="12"/>
      <c r="K35" s="116"/>
      <c r="L35" s="12"/>
      <c r="M35" s="90"/>
    </row>
    <row r="36" spans="1:13" ht="15">
      <c r="A36" s="7"/>
      <c r="B36" s="8"/>
      <c r="C36" s="9"/>
      <c r="D36" s="9"/>
      <c r="E36" s="9"/>
      <c r="F36" s="10"/>
      <c r="G36" s="116"/>
      <c r="H36" s="11"/>
      <c r="I36" s="11"/>
      <c r="J36" s="116"/>
      <c r="K36" s="11"/>
      <c r="L36" s="11"/>
      <c r="M36" s="90"/>
    </row>
    <row r="37" spans="1:13" ht="15">
      <c r="A37" s="7"/>
      <c r="B37" s="8"/>
      <c r="C37" s="9"/>
      <c r="D37" s="9"/>
      <c r="E37" s="9"/>
      <c r="F37" s="10"/>
      <c r="G37" s="116"/>
      <c r="H37" s="11"/>
      <c r="I37" s="11"/>
      <c r="J37" s="12"/>
      <c r="K37" s="12"/>
      <c r="L37" s="12"/>
      <c r="M37" s="90"/>
    </row>
    <row r="38" spans="1:13" ht="15">
      <c r="A38" s="13"/>
      <c r="B38" s="14"/>
      <c r="C38" s="15"/>
      <c r="D38" s="15"/>
      <c r="E38" s="15"/>
      <c r="F38" s="16"/>
      <c r="G38" s="17">
        <f>+G34+RESERVA!G45</f>
        <v>88182778980.57999</v>
      </c>
      <c r="H38" s="17"/>
      <c r="I38" s="51"/>
      <c r="J38" s="18"/>
      <c r="K38" s="19"/>
      <c r="L38" s="18"/>
      <c r="M38" s="91"/>
    </row>
    <row r="39" spans="1:13" ht="15">
      <c r="A39" s="7"/>
      <c r="B39" s="8"/>
      <c r="C39" s="9"/>
      <c r="D39" s="9"/>
      <c r="E39" s="9"/>
      <c r="F39" s="10"/>
      <c r="G39" s="17"/>
      <c r="H39" s="17"/>
      <c r="I39" s="17"/>
      <c r="J39" s="18"/>
      <c r="K39" s="17"/>
      <c r="L39" s="18"/>
      <c r="M39" s="92">
        <f>M34-M38</f>
        <v>0.9933145212507828</v>
      </c>
    </row>
    <row r="40" spans="1:13" ht="15.75">
      <c r="A40" s="40"/>
      <c r="B40" s="39"/>
      <c r="C40" s="39"/>
      <c r="D40" s="38"/>
      <c r="E40" s="38"/>
      <c r="F40" s="38"/>
      <c r="G40" s="38"/>
      <c r="H40" s="39"/>
      <c r="I40" s="304"/>
      <c r="J40" s="304"/>
      <c r="K40" s="304"/>
      <c r="L40" s="304"/>
      <c r="M40" s="305"/>
    </row>
    <row r="41" spans="1:13" ht="15.75">
      <c r="A41" s="306" t="s">
        <v>60</v>
      </c>
      <c r="B41" s="307"/>
      <c r="C41" s="307"/>
      <c r="D41" s="307"/>
      <c r="E41" s="307"/>
      <c r="F41" s="307"/>
      <c r="G41" s="307"/>
      <c r="H41" s="307"/>
      <c r="I41" s="304"/>
      <c r="J41" s="304"/>
      <c r="K41" s="304"/>
      <c r="L41" s="304"/>
      <c r="M41" s="305"/>
    </row>
    <row r="42" spans="1:13" ht="15.75" thickBot="1">
      <c r="A42" s="271"/>
      <c r="B42" s="272"/>
      <c r="C42" s="272"/>
      <c r="D42" s="20"/>
      <c r="E42" s="20"/>
      <c r="F42" s="21"/>
      <c r="G42" s="22"/>
      <c r="H42" s="22"/>
      <c r="I42" s="22"/>
      <c r="J42" s="23"/>
      <c r="K42" s="23"/>
      <c r="L42" s="23"/>
      <c r="M42" s="93"/>
    </row>
    <row r="55" ht="11.25">
      <c r="G55" s="104"/>
    </row>
    <row r="56" ht="11.25">
      <c r="G56" s="104"/>
    </row>
    <row r="57" ht="11.25">
      <c r="G57" s="104"/>
    </row>
    <row r="58" ht="11.25">
      <c r="G58" s="104"/>
    </row>
    <row r="59" ht="11.25">
      <c r="G59" s="104"/>
    </row>
  </sheetData>
  <sheetProtection/>
  <mergeCells count="24">
    <mergeCell ref="D12:D13"/>
    <mergeCell ref="A41:H41"/>
    <mergeCell ref="I41:M41"/>
    <mergeCell ref="A42:C42"/>
    <mergeCell ref="A14:F14"/>
    <mergeCell ref="A34:F34"/>
    <mergeCell ref="I40:M40"/>
    <mergeCell ref="A21:F21"/>
    <mergeCell ref="A1:M1"/>
    <mergeCell ref="A2:M2"/>
    <mergeCell ref="A3:M3"/>
    <mergeCell ref="A10:F10"/>
    <mergeCell ref="G10:G13"/>
    <mergeCell ref="H10:H13"/>
    <mergeCell ref="I10:I13"/>
    <mergeCell ref="F11:F13"/>
    <mergeCell ref="A4:M4"/>
    <mergeCell ref="J10:J13"/>
    <mergeCell ref="K10:K13"/>
    <mergeCell ref="L10:L13"/>
    <mergeCell ref="M10:M13"/>
    <mergeCell ref="A12:A13"/>
    <mergeCell ref="B12:B13"/>
    <mergeCell ref="C12:C13"/>
  </mergeCells>
  <printOptions horizontalCentered="1" verticalCentered="1"/>
  <pageMargins left="1.1811023622047245" right="0.1968503937007874" top="0.1968503937007874" bottom="0.2755905511811024" header="0.1968503937007874" footer="0.1968503937007874"/>
  <pageSetup fitToHeight="2" fitToWidth="1" horizontalDpi="300" verticalDpi="300" orientation="landscape" scale="63" r:id="rId4"/>
  <drawing r:id="rId3"/>
  <legacyDrawing r:id="rId2"/>
  <oleObjects>
    <oleObject progId="MSPhotoEd.3" shapeId="1774307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R171"/>
  <sheetViews>
    <sheetView showGridLines="0" tabSelected="1" zoomScale="85" zoomScaleNormal="85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A3" sqref="A3:R3"/>
    </sheetView>
  </sheetViews>
  <sheetFormatPr defaultColWidth="11.421875" defaultRowHeight="12.75"/>
  <cols>
    <col min="1" max="1" width="4.421875" style="251" customWidth="1"/>
    <col min="2" max="2" width="5.28125" style="251" customWidth="1"/>
    <col min="3" max="3" width="2.8515625" style="251" customWidth="1"/>
    <col min="4" max="4" width="3.7109375" style="251" customWidth="1"/>
    <col min="5" max="5" width="6.00390625" style="251" customWidth="1"/>
    <col min="6" max="6" width="3.00390625" style="251" customWidth="1"/>
    <col min="7" max="7" width="40.140625" style="227" customWidth="1"/>
    <col min="8" max="8" width="16.421875" style="226" customWidth="1"/>
    <col min="9" max="9" width="16.28125" style="226" hidden="1" customWidth="1"/>
    <col min="10" max="10" width="15.7109375" style="226" customWidth="1"/>
    <col min="11" max="11" width="15.421875" style="226" hidden="1" customWidth="1"/>
    <col min="12" max="12" width="16.421875" style="226" customWidth="1"/>
    <col min="13" max="13" width="15.421875" style="226" hidden="1" customWidth="1"/>
    <col min="14" max="14" width="16.28125" style="226" customWidth="1"/>
    <col min="15" max="15" width="14.28125" style="226" hidden="1" customWidth="1"/>
    <col min="16" max="16" width="15.140625" style="226" customWidth="1"/>
    <col min="17" max="17" width="12.421875" style="226" hidden="1" customWidth="1"/>
    <col min="18" max="18" width="12.7109375" style="226" hidden="1" customWidth="1"/>
    <col min="19" max="16384" width="11.421875" style="226" customWidth="1"/>
  </cols>
  <sheetData>
    <row r="1" spans="1:18" s="158" customFormat="1" ht="12.75">
      <c r="A1" s="318" t="s">
        <v>58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6"/>
    </row>
    <row r="2" spans="1:18" s="158" customFormat="1" ht="12.75">
      <c r="A2" s="319" t="s">
        <v>451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17"/>
    </row>
    <row r="3" spans="1:18" s="158" customFormat="1" ht="12.75">
      <c r="A3" s="321" t="s">
        <v>450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17"/>
    </row>
    <row r="4" spans="1:18" s="158" customFormat="1" ht="13.5" thickBot="1">
      <c r="A4" s="328"/>
      <c r="B4" s="329"/>
      <c r="C4" s="329"/>
      <c r="D4" s="329"/>
      <c r="E4" s="268"/>
      <c r="F4" s="230"/>
      <c r="G4" s="330"/>
      <c r="H4" s="330"/>
      <c r="I4" s="330"/>
      <c r="J4" s="330"/>
      <c r="K4" s="330"/>
      <c r="L4" s="330"/>
      <c r="M4" s="330"/>
      <c r="N4" s="161"/>
      <c r="O4" s="163"/>
      <c r="P4" s="162"/>
      <c r="Q4" s="159"/>
      <c r="R4" s="160"/>
    </row>
    <row r="5" spans="1:18" s="158" customFormat="1" ht="15.75" customHeight="1" thickBot="1">
      <c r="A5" s="337" t="s">
        <v>59</v>
      </c>
      <c r="B5" s="338"/>
      <c r="C5" s="338"/>
      <c r="D5" s="338"/>
      <c r="E5" s="338"/>
      <c r="F5" s="338"/>
      <c r="G5" s="339"/>
      <c r="H5" s="334" t="s">
        <v>440</v>
      </c>
      <c r="I5" s="340" t="s">
        <v>441</v>
      </c>
      <c r="J5" s="334" t="s">
        <v>442</v>
      </c>
      <c r="K5" s="334" t="s">
        <v>443</v>
      </c>
      <c r="L5" s="334" t="s">
        <v>447</v>
      </c>
      <c r="M5" s="334" t="s">
        <v>444</v>
      </c>
      <c r="N5" s="334" t="s">
        <v>445</v>
      </c>
      <c r="O5" s="340" t="s">
        <v>446</v>
      </c>
      <c r="P5" s="343" t="s">
        <v>71</v>
      </c>
      <c r="Q5" s="322" t="s">
        <v>438</v>
      </c>
      <c r="R5" s="325" t="s">
        <v>439</v>
      </c>
    </row>
    <row r="6" spans="1:18" s="169" customFormat="1" ht="15">
      <c r="A6" s="164" t="s">
        <v>6</v>
      </c>
      <c r="B6" s="165" t="s">
        <v>7</v>
      </c>
      <c r="C6" s="164" t="s">
        <v>8</v>
      </c>
      <c r="D6" s="166" t="s">
        <v>9</v>
      </c>
      <c r="E6" s="167" t="s">
        <v>77</v>
      </c>
      <c r="F6" s="168" t="s">
        <v>10</v>
      </c>
      <c r="G6" s="331" t="s">
        <v>11</v>
      </c>
      <c r="H6" s="335"/>
      <c r="I6" s="341"/>
      <c r="J6" s="335"/>
      <c r="K6" s="335"/>
      <c r="L6" s="335"/>
      <c r="M6" s="335"/>
      <c r="N6" s="335"/>
      <c r="O6" s="341"/>
      <c r="P6" s="344"/>
      <c r="Q6" s="323"/>
      <c r="R6" s="326"/>
    </row>
    <row r="7" spans="1:18" s="169" customFormat="1" ht="15">
      <c r="A7" s="355" t="s">
        <v>12</v>
      </c>
      <c r="B7" s="357" t="s">
        <v>13</v>
      </c>
      <c r="C7" s="355" t="s">
        <v>14</v>
      </c>
      <c r="D7" s="359" t="s">
        <v>15</v>
      </c>
      <c r="E7" s="269"/>
      <c r="F7" s="170" t="s">
        <v>16</v>
      </c>
      <c r="G7" s="332"/>
      <c r="H7" s="335"/>
      <c r="I7" s="341"/>
      <c r="J7" s="335"/>
      <c r="K7" s="335"/>
      <c r="L7" s="335"/>
      <c r="M7" s="335"/>
      <c r="N7" s="335"/>
      <c r="O7" s="341"/>
      <c r="P7" s="344"/>
      <c r="Q7" s="323"/>
      <c r="R7" s="326"/>
    </row>
    <row r="8" spans="1:18" s="169" customFormat="1" ht="15.75" thickBot="1">
      <c r="A8" s="356"/>
      <c r="B8" s="358"/>
      <c r="C8" s="356"/>
      <c r="D8" s="360"/>
      <c r="E8" s="270"/>
      <c r="F8" s="171" t="s">
        <v>19</v>
      </c>
      <c r="G8" s="333"/>
      <c r="H8" s="336"/>
      <c r="I8" s="342"/>
      <c r="J8" s="336"/>
      <c r="K8" s="336"/>
      <c r="L8" s="336"/>
      <c r="M8" s="336"/>
      <c r="N8" s="336"/>
      <c r="O8" s="342"/>
      <c r="P8" s="345"/>
      <c r="Q8" s="324"/>
      <c r="R8" s="327"/>
    </row>
    <row r="9" spans="1:18" s="175" customFormat="1" ht="15">
      <c r="A9" s="352" t="s">
        <v>20</v>
      </c>
      <c r="B9" s="353"/>
      <c r="C9" s="353"/>
      <c r="D9" s="353"/>
      <c r="E9" s="353"/>
      <c r="F9" s="353"/>
      <c r="G9" s="354"/>
      <c r="H9" s="172">
        <f>+H10+H49+H114+H115+H127</f>
        <v>134008863000</v>
      </c>
      <c r="I9" s="172">
        <f aca="true" t="shared" si="0" ref="I9:P9">I10+I49+I114+I127+I115</f>
        <v>1111708652.07</v>
      </c>
      <c r="J9" s="172">
        <f t="shared" si="0"/>
        <v>60784954030.23</v>
      </c>
      <c r="K9" s="172">
        <f t="shared" si="0"/>
        <v>2998267185.62</v>
      </c>
      <c r="L9" s="172">
        <f t="shared" si="0"/>
        <v>50034116893.87</v>
      </c>
      <c r="M9" s="172">
        <f t="shared" si="0"/>
        <v>4018214057.2799997</v>
      </c>
      <c r="N9" s="172">
        <f t="shared" si="0"/>
        <v>36625752940.62</v>
      </c>
      <c r="O9" s="172">
        <f t="shared" si="0"/>
        <v>4045766685.2799997</v>
      </c>
      <c r="P9" s="172">
        <f t="shared" si="0"/>
        <v>36574241149.62</v>
      </c>
      <c r="Q9" s="173">
        <f>_xlfn.IFERROR((L9/H9),0)</f>
        <v>0.3733642370644545</v>
      </c>
      <c r="R9" s="174">
        <f>_xlfn.IFERROR((N9/H9),0)</f>
        <v>0.27330843737268334</v>
      </c>
    </row>
    <row r="10" spans="1:18" s="180" customFormat="1" ht="15">
      <c r="A10" s="194">
        <v>1</v>
      </c>
      <c r="B10" s="195"/>
      <c r="C10" s="195"/>
      <c r="D10" s="197"/>
      <c r="E10" s="197"/>
      <c r="F10" s="197"/>
      <c r="G10" s="176" t="s">
        <v>21</v>
      </c>
      <c r="H10" s="177">
        <f>+H11+H33+H38+H34</f>
        <v>26293431000</v>
      </c>
      <c r="I10" s="177">
        <f aca="true" t="shared" si="1" ref="I10:P10">+I11+I33+I38+I34</f>
        <v>666349544</v>
      </c>
      <c r="J10" s="177">
        <f t="shared" si="1"/>
        <v>20744902394.08</v>
      </c>
      <c r="K10" s="177">
        <f>+K11+K33+K38+K34</f>
        <v>1319672643</v>
      </c>
      <c r="L10" s="177">
        <f t="shared" si="1"/>
        <v>15926655157.08</v>
      </c>
      <c r="M10" s="177">
        <f t="shared" si="1"/>
        <v>1375392592</v>
      </c>
      <c r="N10" s="177">
        <f t="shared" si="1"/>
        <v>14620572535</v>
      </c>
      <c r="O10" s="177">
        <f t="shared" si="1"/>
        <v>1376784592</v>
      </c>
      <c r="P10" s="177">
        <f t="shared" si="1"/>
        <v>14620572535</v>
      </c>
      <c r="Q10" s="178">
        <f aca="true" t="shared" si="2" ref="Q10:Q75">_xlfn.IFERROR((L10/H10),0)</f>
        <v>0.6057275354091294</v>
      </c>
      <c r="R10" s="179">
        <f aca="true" t="shared" si="3" ref="R10:R75">_xlfn.IFERROR((N10/H10),0)</f>
        <v>0.5560541922048895</v>
      </c>
    </row>
    <row r="11" spans="1:18" s="180" customFormat="1" ht="26.25" customHeight="1">
      <c r="A11" s="194">
        <v>1</v>
      </c>
      <c r="B11" s="195">
        <v>0</v>
      </c>
      <c r="C11" s="195">
        <v>1</v>
      </c>
      <c r="D11" s="197"/>
      <c r="E11" s="197"/>
      <c r="F11" s="197"/>
      <c r="G11" s="181" t="s">
        <v>22</v>
      </c>
      <c r="H11" s="177">
        <f aca="true" t="shared" si="4" ref="H11:P11">+H12+H16+H19+H28+H30</f>
        <v>17966813000</v>
      </c>
      <c r="I11" s="177">
        <f t="shared" si="4"/>
        <v>515283261</v>
      </c>
      <c r="J11" s="177">
        <f t="shared" si="4"/>
        <v>13725874429</v>
      </c>
      <c r="K11" s="177">
        <f t="shared" si="4"/>
        <v>910445031</v>
      </c>
      <c r="L11" s="177">
        <f t="shared" si="4"/>
        <v>9946507916</v>
      </c>
      <c r="M11" s="177">
        <f t="shared" si="4"/>
        <v>914274801</v>
      </c>
      <c r="N11" s="177">
        <f t="shared" si="4"/>
        <v>9847334110</v>
      </c>
      <c r="O11" s="177">
        <f t="shared" si="4"/>
        <v>914274801</v>
      </c>
      <c r="P11" s="177">
        <f t="shared" si="4"/>
        <v>9847334110</v>
      </c>
      <c r="Q11" s="178">
        <f t="shared" si="2"/>
        <v>0.5536044659673366</v>
      </c>
      <c r="R11" s="179">
        <f t="shared" si="3"/>
        <v>0.5480846330398162</v>
      </c>
    </row>
    <row r="12" spans="1:18" s="180" customFormat="1" ht="15">
      <c r="A12" s="194">
        <v>1</v>
      </c>
      <c r="B12" s="195">
        <v>0</v>
      </c>
      <c r="C12" s="195">
        <v>1</v>
      </c>
      <c r="D12" s="197" t="s">
        <v>23</v>
      </c>
      <c r="E12" s="197"/>
      <c r="F12" s="197"/>
      <c r="G12" s="182" t="s">
        <v>24</v>
      </c>
      <c r="H12" s="177">
        <f>SUM(H13:H15)</f>
        <v>10078000000</v>
      </c>
      <c r="I12" s="177">
        <f>SUM(I13:I15)</f>
        <v>467233812</v>
      </c>
      <c r="J12" s="177">
        <f aca="true" t="shared" si="5" ref="J12:P12">SUM(J13:J15)</f>
        <v>8106357812</v>
      </c>
      <c r="K12" s="177">
        <f t="shared" si="5"/>
        <v>710215182</v>
      </c>
      <c r="L12" s="177">
        <f t="shared" si="5"/>
        <v>7443697465</v>
      </c>
      <c r="M12" s="177">
        <f t="shared" si="5"/>
        <v>713244033</v>
      </c>
      <c r="N12" s="177">
        <f t="shared" si="5"/>
        <v>7392694724</v>
      </c>
      <c r="O12" s="177">
        <f t="shared" si="5"/>
        <v>713244033</v>
      </c>
      <c r="P12" s="177">
        <f t="shared" si="5"/>
        <v>7392694724</v>
      </c>
      <c r="Q12" s="178">
        <f t="shared" si="2"/>
        <v>0.738608599424489</v>
      </c>
      <c r="R12" s="179">
        <f t="shared" si="3"/>
        <v>0.7335477995634054</v>
      </c>
    </row>
    <row r="13" spans="1:18" s="187" customFormat="1" ht="12.75" customHeight="1" hidden="1">
      <c r="A13" s="231">
        <v>1</v>
      </c>
      <c r="B13" s="232">
        <v>0</v>
      </c>
      <c r="C13" s="232">
        <v>1</v>
      </c>
      <c r="D13" s="233">
        <v>1</v>
      </c>
      <c r="E13" s="233">
        <v>1</v>
      </c>
      <c r="F13" s="234" t="s">
        <v>42</v>
      </c>
      <c r="G13" s="183" t="s">
        <v>79</v>
      </c>
      <c r="H13" s="184">
        <v>8781190718</v>
      </c>
      <c r="I13" s="184">
        <v>449678807</v>
      </c>
      <c r="J13" s="184">
        <v>7105821371</v>
      </c>
      <c r="K13" s="184">
        <v>684516240</v>
      </c>
      <c r="L13" s="184">
        <v>7105821371</v>
      </c>
      <c r="M13" s="184">
        <v>687442295</v>
      </c>
      <c r="N13" s="184">
        <v>7063883097</v>
      </c>
      <c r="O13" s="184">
        <v>687442295</v>
      </c>
      <c r="P13" s="184">
        <v>7063883097</v>
      </c>
      <c r="Q13" s="185">
        <f t="shared" si="2"/>
        <v>0.8092093201476916</v>
      </c>
      <c r="R13" s="186">
        <f t="shared" si="3"/>
        <v>0.8044333990514747</v>
      </c>
    </row>
    <row r="14" spans="1:18" s="187" customFormat="1" ht="14.25" hidden="1">
      <c r="A14" s="231">
        <v>1</v>
      </c>
      <c r="B14" s="232">
        <v>0</v>
      </c>
      <c r="C14" s="232">
        <v>1</v>
      </c>
      <c r="D14" s="233">
        <v>1</v>
      </c>
      <c r="E14" s="233">
        <v>2</v>
      </c>
      <c r="F14" s="234" t="s">
        <v>42</v>
      </c>
      <c r="G14" s="183" t="s">
        <v>80</v>
      </c>
      <c r="H14" s="184">
        <v>1169292144</v>
      </c>
      <c r="I14" s="184">
        <v>0</v>
      </c>
      <c r="J14" s="184">
        <v>886323445</v>
      </c>
      <c r="K14" s="184">
        <v>5838489</v>
      </c>
      <c r="L14" s="184">
        <v>223663098</v>
      </c>
      <c r="M14" s="184">
        <v>5861843</v>
      </c>
      <c r="N14" s="184">
        <v>215165996</v>
      </c>
      <c r="O14" s="184">
        <v>5861843</v>
      </c>
      <c r="P14" s="184">
        <v>215165996</v>
      </c>
      <c r="Q14" s="185">
        <f t="shared" si="2"/>
        <v>0.1912807668705247</v>
      </c>
      <c r="R14" s="186">
        <f t="shared" si="3"/>
        <v>0.18401389003089036</v>
      </c>
    </row>
    <row r="15" spans="1:18" s="187" customFormat="1" ht="14.25" hidden="1">
      <c r="A15" s="231">
        <v>1</v>
      </c>
      <c r="B15" s="232">
        <v>0</v>
      </c>
      <c r="C15" s="232">
        <v>1</v>
      </c>
      <c r="D15" s="233">
        <v>1</v>
      </c>
      <c r="E15" s="233">
        <v>4</v>
      </c>
      <c r="F15" s="234" t="s">
        <v>42</v>
      </c>
      <c r="G15" s="183" t="s">
        <v>81</v>
      </c>
      <c r="H15" s="184">
        <v>127517138</v>
      </c>
      <c r="I15" s="184">
        <v>17555005</v>
      </c>
      <c r="J15" s="184">
        <v>114212996</v>
      </c>
      <c r="K15" s="184">
        <v>19860453</v>
      </c>
      <c r="L15" s="184">
        <v>114212996</v>
      </c>
      <c r="M15" s="184">
        <v>19939895</v>
      </c>
      <c r="N15" s="184">
        <v>113645631</v>
      </c>
      <c r="O15" s="184">
        <v>19939895</v>
      </c>
      <c r="P15" s="184">
        <v>113645631</v>
      </c>
      <c r="Q15" s="185">
        <f t="shared" si="2"/>
        <v>0.8956678121179288</v>
      </c>
      <c r="R15" s="186">
        <f t="shared" si="3"/>
        <v>0.8912184886081744</v>
      </c>
    </row>
    <row r="16" spans="1:18" s="180" customFormat="1" ht="15">
      <c r="A16" s="194">
        <v>1</v>
      </c>
      <c r="B16" s="195">
        <v>0</v>
      </c>
      <c r="C16" s="195">
        <v>1</v>
      </c>
      <c r="D16" s="196">
        <v>4</v>
      </c>
      <c r="E16" s="197"/>
      <c r="F16" s="197"/>
      <c r="G16" s="182" t="s">
        <v>25</v>
      </c>
      <c r="H16" s="177">
        <f aca="true" t="shared" si="6" ref="H16:P16">SUM(H17:H18)</f>
        <v>4085000000</v>
      </c>
      <c r="I16" s="177">
        <f t="shared" si="6"/>
        <v>48049449</v>
      </c>
      <c r="J16" s="177">
        <f t="shared" si="6"/>
        <v>3231854515</v>
      </c>
      <c r="K16" s="177">
        <f t="shared" si="6"/>
        <v>140069568</v>
      </c>
      <c r="L16" s="177">
        <f t="shared" si="6"/>
        <v>1536501860</v>
      </c>
      <c r="M16" s="177">
        <f t="shared" si="6"/>
        <v>140629846</v>
      </c>
      <c r="N16" s="177">
        <f t="shared" si="6"/>
        <v>1509837152</v>
      </c>
      <c r="O16" s="177">
        <f t="shared" si="6"/>
        <v>140629846</v>
      </c>
      <c r="P16" s="177">
        <f t="shared" si="6"/>
        <v>1509837152</v>
      </c>
      <c r="Q16" s="188">
        <f t="shared" si="2"/>
        <v>0.37613264626682985</v>
      </c>
      <c r="R16" s="186">
        <f t="shared" si="3"/>
        <v>0.36960517796817627</v>
      </c>
    </row>
    <row r="17" spans="1:18" s="187" customFormat="1" ht="14.25" hidden="1">
      <c r="A17" s="231">
        <v>1</v>
      </c>
      <c r="B17" s="232">
        <v>0</v>
      </c>
      <c r="C17" s="232">
        <v>1</v>
      </c>
      <c r="D17" s="233">
        <v>4</v>
      </c>
      <c r="E17" s="233">
        <v>1</v>
      </c>
      <c r="F17" s="234" t="s">
        <v>42</v>
      </c>
      <c r="G17" s="183" t="s">
        <v>82</v>
      </c>
      <c r="H17" s="184">
        <v>2986219119</v>
      </c>
      <c r="I17" s="184">
        <v>0</v>
      </c>
      <c r="J17" s="184">
        <v>2642554092</v>
      </c>
      <c r="K17" s="184">
        <v>92020119</v>
      </c>
      <c r="L17" s="184">
        <v>947201437</v>
      </c>
      <c r="M17" s="184">
        <v>92388199</v>
      </c>
      <c r="N17" s="184">
        <v>922988930</v>
      </c>
      <c r="O17" s="184">
        <v>92388199</v>
      </c>
      <c r="P17" s="184">
        <v>922988930</v>
      </c>
      <c r="Q17" s="185">
        <f t="shared" si="2"/>
        <v>0.3171908688727406</v>
      </c>
      <c r="R17" s="186">
        <f t="shared" si="3"/>
        <v>0.30908278770550596</v>
      </c>
    </row>
    <row r="18" spans="1:18" s="187" customFormat="1" ht="14.25" hidden="1">
      <c r="A18" s="231">
        <v>1</v>
      </c>
      <c r="B18" s="232">
        <v>0</v>
      </c>
      <c r="C18" s="232">
        <v>1</v>
      </c>
      <c r="D18" s="233">
        <v>4</v>
      </c>
      <c r="E18" s="233">
        <v>2</v>
      </c>
      <c r="F18" s="234" t="s">
        <v>42</v>
      </c>
      <c r="G18" s="183" t="s">
        <v>83</v>
      </c>
      <c r="H18" s="184">
        <v>1098780881</v>
      </c>
      <c r="I18" s="184">
        <v>48049449</v>
      </c>
      <c r="J18" s="184">
        <v>589300423</v>
      </c>
      <c r="K18" s="184">
        <v>48049449</v>
      </c>
      <c r="L18" s="184">
        <v>589300423</v>
      </c>
      <c r="M18" s="184">
        <v>48241647</v>
      </c>
      <c r="N18" s="184">
        <v>586848222</v>
      </c>
      <c r="O18" s="184">
        <v>48241647</v>
      </c>
      <c r="P18" s="184">
        <v>586848222</v>
      </c>
      <c r="Q18" s="185">
        <f t="shared" si="2"/>
        <v>0.5363220576459957</v>
      </c>
      <c r="R18" s="186">
        <f t="shared" si="3"/>
        <v>0.5340903105866838</v>
      </c>
    </row>
    <row r="19" spans="1:18" s="180" customFormat="1" ht="15">
      <c r="A19" s="194">
        <v>1</v>
      </c>
      <c r="B19" s="195">
        <v>0</v>
      </c>
      <c r="C19" s="195">
        <v>1</v>
      </c>
      <c r="D19" s="196">
        <v>5</v>
      </c>
      <c r="E19" s="197"/>
      <c r="F19" s="197"/>
      <c r="G19" s="176" t="s">
        <v>27</v>
      </c>
      <c r="H19" s="177">
        <f>SUM(H20:H27)</f>
        <v>2922950000</v>
      </c>
      <c r="I19" s="177">
        <f aca="true" t="shared" si="7" ref="I19:P19">SUM(I20:I27)</f>
        <v>0</v>
      </c>
      <c r="J19" s="177">
        <f t="shared" si="7"/>
        <v>2215596101</v>
      </c>
      <c r="K19" s="177">
        <f t="shared" si="7"/>
        <v>56054798</v>
      </c>
      <c r="L19" s="177">
        <f t="shared" si="7"/>
        <v>866404656</v>
      </c>
      <c r="M19" s="177">
        <f t="shared" si="7"/>
        <v>56279017</v>
      </c>
      <c r="N19" s="177">
        <f t="shared" si="7"/>
        <v>846319496</v>
      </c>
      <c r="O19" s="177">
        <f t="shared" si="7"/>
        <v>56279017</v>
      </c>
      <c r="P19" s="177">
        <f t="shared" si="7"/>
        <v>846319496</v>
      </c>
      <c r="Q19" s="188">
        <f t="shared" si="2"/>
        <v>0.29641446347012435</v>
      </c>
      <c r="R19" s="189">
        <f t="shared" si="3"/>
        <v>0.28954292615337246</v>
      </c>
    </row>
    <row r="20" spans="1:18" s="187" customFormat="1" ht="14.25" hidden="1">
      <c r="A20" s="231">
        <v>1</v>
      </c>
      <c r="B20" s="232">
        <v>0</v>
      </c>
      <c r="C20" s="232">
        <v>1</v>
      </c>
      <c r="D20" s="233">
        <v>5</v>
      </c>
      <c r="E20" s="233">
        <v>2</v>
      </c>
      <c r="F20" s="234" t="s">
        <v>42</v>
      </c>
      <c r="G20" s="190" t="s">
        <v>84</v>
      </c>
      <c r="H20" s="184">
        <v>330931510</v>
      </c>
      <c r="I20" s="184">
        <v>0</v>
      </c>
      <c r="J20" s="184">
        <v>250846084</v>
      </c>
      <c r="K20" s="184">
        <v>51560312</v>
      </c>
      <c r="L20" s="184">
        <v>203509582</v>
      </c>
      <c r="M20" s="184">
        <v>51766553</v>
      </c>
      <c r="N20" s="184">
        <v>201665581</v>
      </c>
      <c r="O20" s="184">
        <v>51766553</v>
      </c>
      <c r="P20" s="184">
        <v>201665581</v>
      </c>
      <c r="Q20" s="185">
        <f t="shared" si="2"/>
        <v>0.6149598205380926</v>
      </c>
      <c r="R20" s="186">
        <f t="shared" si="3"/>
        <v>0.6093876675569516</v>
      </c>
    </row>
    <row r="21" spans="1:18" s="187" customFormat="1" ht="14.25" hidden="1">
      <c r="A21" s="231">
        <v>1</v>
      </c>
      <c r="B21" s="232">
        <v>0</v>
      </c>
      <c r="C21" s="232">
        <v>1</v>
      </c>
      <c r="D21" s="233">
        <v>5</v>
      </c>
      <c r="E21" s="233">
        <v>5</v>
      </c>
      <c r="F21" s="234" t="s">
        <v>42</v>
      </c>
      <c r="G21" s="190" t="s">
        <v>85</v>
      </c>
      <c r="H21" s="184">
        <v>63032839</v>
      </c>
      <c r="I21" s="184">
        <v>0</v>
      </c>
      <c r="J21" s="184">
        <v>47778892</v>
      </c>
      <c r="K21" s="184">
        <v>496717</v>
      </c>
      <c r="L21" s="184">
        <v>20259767</v>
      </c>
      <c r="M21" s="184">
        <v>498704</v>
      </c>
      <c r="N21" s="184">
        <v>19834525</v>
      </c>
      <c r="O21" s="184">
        <v>498704</v>
      </c>
      <c r="P21" s="184">
        <v>19834525</v>
      </c>
      <c r="Q21" s="185">
        <f t="shared" si="2"/>
        <v>0.32141606377589943</v>
      </c>
      <c r="R21" s="186">
        <f t="shared" si="3"/>
        <v>0.31466970732509764</v>
      </c>
    </row>
    <row r="22" spans="1:18" s="187" customFormat="1" ht="14.25" hidden="1">
      <c r="A22" s="231">
        <v>1</v>
      </c>
      <c r="B22" s="232">
        <v>0</v>
      </c>
      <c r="C22" s="232">
        <v>1</v>
      </c>
      <c r="D22" s="233">
        <v>5</v>
      </c>
      <c r="E22" s="233">
        <v>12</v>
      </c>
      <c r="F22" s="234" t="s">
        <v>42</v>
      </c>
      <c r="G22" s="190" t="s">
        <v>86</v>
      </c>
      <c r="H22" s="184">
        <v>5803609</v>
      </c>
      <c r="I22" s="184">
        <v>0</v>
      </c>
      <c r="J22" s="184">
        <v>4399136</v>
      </c>
      <c r="K22" s="184">
        <v>0</v>
      </c>
      <c r="L22" s="184">
        <v>46429</v>
      </c>
      <c r="M22" s="184">
        <v>0</v>
      </c>
      <c r="N22" s="184">
        <v>0</v>
      </c>
      <c r="O22" s="184">
        <v>0</v>
      </c>
      <c r="P22" s="184">
        <v>0</v>
      </c>
      <c r="Q22" s="185">
        <f t="shared" si="2"/>
        <v>0.008000022055241833</v>
      </c>
      <c r="R22" s="186">
        <f t="shared" si="3"/>
        <v>0</v>
      </c>
    </row>
    <row r="23" spans="1:18" s="187" customFormat="1" ht="14.25" hidden="1">
      <c r="A23" s="231">
        <v>1</v>
      </c>
      <c r="B23" s="232">
        <v>0</v>
      </c>
      <c r="C23" s="232">
        <v>1</v>
      </c>
      <c r="D23" s="233">
        <v>5</v>
      </c>
      <c r="E23" s="233">
        <v>14</v>
      </c>
      <c r="F23" s="234" t="s">
        <v>42</v>
      </c>
      <c r="G23" s="190" t="s">
        <v>152</v>
      </c>
      <c r="H23" s="184">
        <v>486792369</v>
      </c>
      <c r="I23" s="184">
        <v>0</v>
      </c>
      <c r="J23" s="184">
        <v>368988616</v>
      </c>
      <c r="K23" s="184">
        <v>0</v>
      </c>
      <c r="L23" s="184">
        <v>345830784</v>
      </c>
      <c r="M23" s="184">
        <v>0</v>
      </c>
      <c r="N23" s="184">
        <v>343220715</v>
      </c>
      <c r="O23" s="184">
        <v>0</v>
      </c>
      <c r="P23" s="184">
        <v>343220715</v>
      </c>
      <c r="Q23" s="185">
        <f t="shared" si="2"/>
        <v>0.7104277018771427</v>
      </c>
      <c r="R23" s="186">
        <f t="shared" si="3"/>
        <v>0.7050659313026331</v>
      </c>
    </row>
    <row r="24" spans="1:18" s="187" customFormat="1" ht="14.25" hidden="1">
      <c r="A24" s="231">
        <v>1</v>
      </c>
      <c r="B24" s="232">
        <v>0</v>
      </c>
      <c r="C24" s="232">
        <v>1</v>
      </c>
      <c r="D24" s="233">
        <v>5</v>
      </c>
      <c r="E24" s="233">
        <v>15</v>
      </c>
      <c r="F24" s="234" t="s">
        <v>42</v>
      </c>
      <c r="G24" s="190" t="s">
        <v>87</v>
      </c>
      <c r="H24" s="184">
        <v>579798962</v>
      </c>
      <c r="I24" s="184">
        <v>0</v>
      </c>
      <c r="J24" s="184">
        <v>439487614</v>
      </c>
      <c r="K24" s="184">
        <v>3997769</v>
      </c>
      <c r="L24" s="184">
        <v>195207803</v>
      </c>
      <c r="M24" s="184">
        <v>4013760</v>
      </c>
      <c r="N24" s="184">
        <v>191350076</v>
      </c>
      <c r="O24" s="184">
        <v>4013760</v>
      </c>
      <c r="P24" s="184">
        <v>191350076</v>
      </c>
      <c r="Q24" s="185">
        <f t="shared" si="2"/>
        <v>0.33668187732974936</v>
      </c>
      <c r="R24" s="186">
        <f t="shared" si="3"/>
        <v>0.33002831764296947</v>
      </c>
    </row>
    <row r="25" spans="1:18" s="187" customFormat="1" ht="14.25" hidden="1">
      <c r="A25" s="231">
        <v>1</v>
      </c>
      <c r="B25" s="232">
        <v>0</v>
      </c>
      <c r="C25" s="232">
        <v>1</v>
      </c>
      <c r="D25" s="233">
        <v>5</v>
      </c>
      <c r="E25" s="233">
        <v>16</v>
      </c>
      <c r="F25" s="234" t="s">
        <v>42</v>
      </c>
      <c r="G25" s="190" t="s">
        <v>88</v>
      </c>
      <c r="H25" s="184">
        <v>1207911751</v>
      </c>
      <c r="I25" s="184">
        <v>0</v>
      </c>
      <c r="J25" s="184">
        <v>915597107</v>
      </c>
      <c r="K25" s="184">
        <v>0</v>
      </c>
      <c r="L25" s="184">
        <v>64713968</v>
      </c>
      <c r="M25" s="184">
        <v>0</v>
      </c>
      <c r="N25" s="184">
        <v>55262320</v>
      </c>
      <c r="O25" s="184">
        <v>0</v>
      </c>
      <c r="P25" s="184">
        <v>55262320</v>
      </c>
      <c r="Q25" s="185">
        <f t="shared" si="2"/>
        <v>0.053575079426477074</v>
      </c>
      <c r="R25" s="186">
        <f t="shared" si="3"/>
        <v>0.04575029587571253</v>
      </c>
    </row>
    <row r="26" spans="1:18" s="187" customFormat="1" ht="14.25" hidden="1">
      <c r="A26" s="231">
        <v>1</v>
      </c>
      <c r="B26" s="232">
        <v>0</v>
      </c>
      <c r="C26" s="232">
        <v>1</v>
      </c>
      <c r="D26" s="233">
        <v>5</v>
      </c>
      <c r="E26" s="233">
        <v>47</v>
      </c>
      <c r="F26" s="234" t="s">
        <v>42</v>
      </c>
      <c r="G26" s="190" t="s">
        <v>89</v>
      </c>
      <c r="H26" s="184">
        <v>187678960</v>
      </c>
      <c r="I26" s="184">
        <v>0</v>
      </c>
      <c r="J26" s="184">
        <v>142260652</v>
      </c>
      <c r="K26" s="184">
        <v>0</v>
      </c>
      <c r="L26" s="184">
        <v>1501432</v>
      </c>
      <c r="M26" s="184">
        <v>0</v>
      </c>
      <c r="N26" s="184">
        <v>0</v>
      </c>
      <c r="O26" s="184">
        <v>0</v>
      </c>
      <c r="P26" s="184">
        <v>0</v>
      </c>
      <c r="Q26" s="185">
        <f t="shared" si="2"/>
        <v>0.008000001705039287</v>
      </c>
      <c r="R26" s="186">
        <f t="shared" si="3"/>
        <v>0</v>
      </c>
    </row>
    <row r="27" spans="1:18" s="187" customFormat="1" ht="14.25" hidden="1">
      <c r="A27" s="231">
        <v>1</v>
      </c>
      <c r="B27" s="232">
        <v>0</v>
      </c>
      <c r="C27" s="232">
        <v>1</v>
      </c>
      <c r="D27" s="233">
        <v>5</v>
      </c>
      <c r="E27" s="233">
        <v>92</v>
      </c>
      <c r="F27" s="234" t="s">
        <v>42</v>
      </c>
      <c r="G27" s="190" t="s">
        <v>434</v>
      </c>
      <c r="H27" s="184">
        <v>61000000</v>
      </c>
      <c r="I27" s="184">
        <v>0</v>
      </c>
      <c r="J27" s="184">
        <v>46238000</v>
      </c>
      <c r="K27" s="184">
        <v>0</v>
      </c>
      <c r="L27" s="184">
        <v>35334891</v>
      </c>
      <c r="M27" s="184">
        <v>0</v>
      </c>
      <c r="N27" s="184">
        <v>34986279</v>
      </c>
      <c r="O27" s="184">
        <v>0</v>
      </c>
      <c r="P27" s="184">
        <v>34986279</v>
      </c>
      <c r="Q27" s="185">
        <f t="shared" si="2"/>
        <v>0.5792605081967213</v>
      </c>
      <c r="R27" s="186">
        <f t="shared" si="3"/>
        <v>0.5735455573770492</v>
      </c>
    </row>
    <row r="28" spans="1:18" s="180" customFormat="1" ht="30" customHeight="1">
      <c r="A28" s="194">
        <v>1</v>
      </c>
      <c r="B28" s="195">
        <v>0</v>
      </c>
      <c r="C28" s="195">
        <v>1</v>
      </c>
      <c r="D28" s="196">
        <v>8</v>
      </c>
      <c r="E28" s="197"/>
      <c r="F28" s="197"/>
      <c r="G28" s="182" t="s">
        <v>64</v>
      </c>
      <c r="H28" s="177">
        <f aca="true" t="shared" si="8" ref="H28:P28">+H29</f>
        <v>653863000</v>
      </c>
      <c r="I28" s="177">
        <f t="shared" si="8"/>
        <v>0</v>
      </c>
      <c r="J28" s="177">
        <f t="shared" si="8"/>
        <v>0</v>
      </c>
      <c r="K28" s="177">
        <f t="shared" si="8"/>
        <v>0</v>
      </c>
      <c r="L28" s="177">
        <f t="shared" si="8"/>
        <v>0</v>
      </c>
      <c r="M28" s="177">
        <f t="shared" si="8"/>
        <v>0</v>
      </c>
      <c r="N28" s="177">
        <f t="shared" si="8"/>
        <v>0</v>
      </c>
      <c r="O28" s="177">
        <f t="shared" si="8"/>
        <v>0</v>
      </c>
      <c r="P28" s="177">
        <f t="shared" si="8"/>
        <v>0</v>
      </c>
      <c r="Q28" s="191">
        <f t="shared" si="2"/>
        <v>0</v>
      </c>
      <c r="R28" s="192">
        <f t="shared" si="3"/>
        <v>0</v>
      </c>
    </row>
    <row r="29" spans="1:18" s="187" customFormat="1" ht="14.25" hidden="1">
      <c r="A29" s="231">
        <v>1</v>
      </c>
      <c r="B29" s="232">
        <v>0</v>
      </c>
      <c r="C29" s="232">
        <v>1</v>
      </c>
      <c r="D29" s="233">
        <v>8</v>
      </c>
      <c r="E29" s="233">
        <v>1</v>
      </c>
      <c r="F29" s="234" t="s">
        <v>42</v>
      </c>
      <c r="G29" s="190" t="s">
        <v>90</v>
      </c>
      <c r="H29" s="184">
        <v>653863000</v>
      </c>
      <c r="I29" s="184">
        <v>0</v>
      </c>
      <c r="J29" s="184">
        <v>0</v>
      </c>
      <c r="K29" s="184">
        <v>0</v>
      </c>
      <c r="L29" s="184">
        <v>0</v>
      </c>
      <c r="M29" s="184">
        <v>0</v>
      </c>
      <c r="N29" s="184">
        <v>0</v>
      </c>
      <c r="O29" s="184">
        <v>0</v>
      </c>
      <c r="P29" s="184">
        <v>0</v>
      </c>
      <c r="Q29" s="185">
        <f t="shared" si="2"/>
        <v>0</v>
      </c>
      <c r="R29" s="193">
        <f t="shared" si="3"/>
        <v>0</v>
      </c>
    </row>
    <row r="30" spans="1:18" s="202" customFormat="1" ht="30">
      <c r="A30" s="194">
        <v>1</v>
      </c>
      <c r="B30" s="195">
        <v>0</v>
      </c>
      <c r="C30" s="195">
        <v>1</v>
      </c>
      <c r="D30" s="196">
        <v>9</v>
      </c>
      <c r="E30" s="197"/>
      <c r="F30" s="197"/>
      <c r="G30" s="198" t="s">
        <v>37</v>
      </c>
      <c r="H30" s="199">
        <f aca="true" t="shared" si="9" ref="H30:P30">SUM(H31:H32)</f>
        <v>227000000</v>
      </c>
      <c r="I30" s="199">
        <f t="shared" si="9"/>
        <v>0</v>
      </c>
      <c r="J30" s="199">
        <f t="shared" si="9"/>
        <v>172066001</v>
      </c>
      <c r="K30" s="199">
        <f t="shared" si="9"/>
        <v>4105483</v>
      </c>
      <c r="L30" s="199">
        <f t="shared" si="9"/>
        <v>99903935</v>
      </c>
      <c r="M30" s="199">
        <f t="shared" si="9"/>
        <v>4121905</v>
      </c>
      <c r="N30" s="199">
        <f t="shared" si="9"/>
        <v>98482738</v>
      </c>
      <c r="O30" s="199">
        <f t="shared" si="9"/>
        <v>4121905</v>
      </c>
      <c r="P30" s="199">
        <f t="shared" si="9"/>
        <v>98482738</v>
      </c>
      <c r="Q30" s="200">
        <f t="shared" si="2"/>
        <v>0.4401054405286344</v>
      </c>
      <c r="R30" s="201">
        <f t="shared" si="3"/>
        <v>0.43384466079295153</v>
      </c>
    </row>
    <row r="31" spans="1:18" s="187" customFormat="1" ht="14.25" hidden="1">
      <c r="A31" s="231">
        <v>1</v>
      </c>
      <c r="B31" s="232">
        <v>0</v>
      </c>
      <c r="C31" s="232">
        <v>1</v>
      </c>
      <c r="D31" s="233">
        <v>9</v>
      </c>
      <c r="E31" s="233">
        <v>1</v>
      </c>
      <c r="F31" s="234" t="s">
        <v>42</v>
      </c>
      <c r="G31" s="183" t="s">
        <v>91</v>
      </c>
      <c r="H31" s="184">
        <v>80089770</v>
      </c>
      <c r="I31" s="184">
        <v>0</v>
      </c>
      <c r="J31" s="184">
        <v>60708046</v>
      </c>
      <c r="K31" s="184">
        <v>4105483</v>
      </c>
      <c r="L31" s="184">
        <v>39456983</v>
      </c>
      <c r="M31" s="184">
        <v>4121905</v>
      </c>
      <c r="N31" s="184">
        <v>38973983</v>
      </c>
      <c r="O31" s="184">
        <v>4121905</v>
      </c>
      <c r="P31" s="184">
        <v>38973983</v>
      </c>
      <c r="Q31" s="185">
        <f t="shared" si="2"/>
        <v>0.4926594620012019</v>
      </c>
      <c r="R31" s="186">
        <f t="shared" si="3"/>
        <v>0.4866287292372047</v>
      </c>
    </row>
    <row r="32" spans="1:18" s="187" customFormat="1" ht="14.25" hidden="1">
      <c r="A32" s="231">
        <v>1</v>
      </c>
      <c r="B32" s="232">
        <v>0</v>
      </c>
      <c r="C32" s="232">
        <v>1</v>
      </c>
      <c r="D32" s="233">
        <v>9</v>
      </c>
      <c r="E32" s="233">
        <v>3</v>
      </c>
      <c r="F32" s="234" t="s">
        <v>42</v>
      </c>
      <c r="G32" s="183" t="s">
        <v>92</v>
      </c>
      <c r="H32" s="184">
        <v>146910230</v>
      </c>
      <c r="I32" s="184">
        <v>0</v>
      </c>
      <c r="J32" s="184">
        <v>111357955</v>
      </c>
      <c r="K32" s="184">
        <v>0</v>
      </c>
      <c r="L32" s="184">
        <v>60446952</v>
      </c>
      <c r="M32" s="184">
        <v>0</v>
      </c>
      <c r="N32" s="184">
        <v>59508755</v>
      </c>
      <c r="O32" s="184">
        <v>0</v>
      </c>
      <c r="P32" s="184">
        <v>59508755</v>
      </c>
      <c r="Q32" s="185">
        <f t="shared" si="2"/>
        <v>0.4114550225671827</v>
      </c>
      <c r="R32" s="186">
        <f t="shared" si="3"/>
        <v>0.40506883012843964</v>
      </c>
    </row>
    <row r="33" spans="1:18" s="180" customFormat="1" ht="18.75" customHeight="1">
      <c r="A33" s="194">
        <v>1</v>
      </c>
      <c r="B33" s="195">
        <v>0</v>
      </c>
      <c r="C33" s="195">
        <v>2</v>
      </c>
      <c r="D33" s="197"/>
      <c r="E33" s="197"/>
      <c r="F33" s="196">
        <v>20</v>
      </c>
      <c r="G33" s="182" t="s">
        <v>28</v>
      </c>
      <c r="H33" s="177">
        <f aca="true" t="shared" si="10" ref="H33:P33">H35+H37</f>
        <v>1716100000</v>
      </c>
      <c r="I33" s="177">
        <f t="shared" si="10"/>
        <v>24755000</v>
      </c>
      <c r="J33" s="177">
        <f t="shared" si="10"/>
        <v>1582901646.08</v>
      </c>
      <c r="K33" s="177">
        <f t="shared" si="10"/>
        <v>49880000</v>
      </c>
      <c r="L33" s="177">
        <f t="shared" si="10"/>
        <v>1344729376.08</v>
      </c>
      <c r="M33" s="177">
        <f t="shared" si="10"/>
        <v>100332789</v>
      </c>
      <c r="N33" s="177">
        <f t="shared" si="10"/>
        <v>861789302</v>
      </c>
      <c r="O33" s="177">
        <f t="shared" si="10"/>
        <v>101724789</v>
      </c>
      <c r="P33" s="177">
        <f t="shared" si="10"/>
        <v>861789302</v>
      </c>
      <c r="Q33" s="188">
        <f t="shared" si="2"/>
        <v>0.7835961634403589</v>
      </c>
      <c r="R33" s="189">
        <f t="shared" si="3"/>
        <v>0.5021789534409417</v>
      </c>
    </row>
    <row r="34" spans="1:18" s="180" customFormat="1" ht="15" customHeight="1">
      <c r="A34" s="194">
        <v>1</v>
      </c>
      <c r="B34" s="195">
        <v>0</v>
      </c>
      <c r="C34" s="195">
        <v>2</v>
      </c>
      <c r="D34" s="197"/>
      <c r="E34" s="197"/>
      <c r="F34" s="197" t="s">
        <v>114</v>
      </c>
      <c r="G34" s="182" t="s">
        <v>28</v>
      </c>
      <c r="H34" s="177">
        <f>+H36</f>
        <v>1397568000</v>
      </c>
      <c r="I34" s="177">
        <f aca="true" t="shared" si="11" ref="I34:P34">+I36</f>
        <v>104400000</v>
      </c>
      <c r="J34" s="177">
        <f t="shared" si="11"/>
        <v>1264400000</v>
      </c>
      <c r="K34" s="177">
        <f t="shared" si="11"/>
        <v>0</v>
      </c>
      <c r="L34" s="177">
        <f t="shared" si="11"/>
        <v>1160000000</v>
      </c>
      <c r="M34" s="177">
        <f t="shared" si="11"/>
        <v>0</v>
      </c>
      <c r="N34" s="177">
        <f t="shared" si="11"/>
        <v>464000000</v>
      </c>
      <c r="O34" s="177">
        <f t="shared" si="11"/>
        <v>0</v>
      </c>
      <c r="P34" s="177">
        <f t="shared" si="11"/>
        <v>464000000</v>
      </c>
      <c r="Q34" s="188">
        <f>_xlfn.IFERROR((L34/H34),0)</f>
        <v>0.8300132802124834</v>
      </c>
      <c r="R34" s="189">
        <f>_xlfn.IFERROR((N34/H34),0)</f>
        <v>0.33200531208499334</v>
      </c>
    </row>
    <row r="35" spans="1:18" s="187" customFormat="1" ht="14.25" hidden="1">
      <c r="A35" s="231">
        <v>1</v>
      </c>
      <c r="B35" s="232">
        <v>0</v>
      </c>
      <c r="C35" s="232">
        <v>2</v>
      </c>
      <c r="D35" s="233">
        <v>12</v>
      </c>
      <c r="E35" s="234"/>
      <c r="F35" s="233">
        <v>20</v>
      </c>
      <c r="G35" s="183" t="s">
        <v>39</v>
      </c>
      <c r="H35" s="184">
        <v>1569737660</v>
      </c>
      <c r="I35" s="184">
        <v>24755000</v>
      </c>
      <c r="J35" s="184">
        <v>1555811295</v>
      </c>
      <c r="K35" s="184">
        <v>49880000</v>
      </c>
      <c r="L35" s="184">
        <v>1317639025</v>
      </c>
      <c r="M35" s="184">
        <v>100332789</v>
      </c>
      <c r="N35" s="184">
        <v>837132310</v>
      </c>
      <c r="O35" s="184">
        <v>101724789</v>
      </c>
      <c r="P35" s="184">
        <v>837132310</v>
      </c>
      <c r="Q35" s="185">
        <f t="shared" si="2"/>
        <v>0.8394007856064306</v>
      </c>
      <c r="R35" s="186">
        <f t="shared" si="3"/>
        <v>0.5332944041108117</v>
      </c>
    </row>
    <row r="36" spans="1:18" s="260" customFormat="1" ht="14.25" hidden="1">
      <c r="A36" s="252">
        <v>1</v>
      </c>
      <c r="B36" s="253">
        <v>0</v>
      </c>
      <c r="C36" s="253">
        <v>2</v>
      </c>
      <c r="D36" s="254">
        <v>13</v>
      </c>
      <c r="E36" s="255"/>
      <c r="F36" s="254">
        <v>21</v>
      </c>
      <c r="G36" s="256" t="s">
        <v>39</v>
      </c>
      <c r="H36" s="257">
        <v>1397568000</v>
      </c>
      <c r="I36" s="257">
        <v>104400000</v>
      </c>
      <c r="J36" s="257">
        <v>1264400000</v>
      </c>
      <c r="K36" s="257">
        <v>0</v>
      </c>
      <c r="L36" s="257">
        <v>1160000000</v>
      </c>
      <c r="M36" s="257">
        <v>0</v>
      </c>
      <c r="N36" s="257">
        <v>464000000</v>
      </c>
      <c r="O36" s="257">
        <v>0</v>
      </c>
      <c r="P36" s="257">
        <v>464000000</v>
      </c>
      <c r="Q36" s="258">
        <f>_xlfn.IFERROR((L36/H36),0)</f>
        <v>0.8300132802124834</v>
      </c>
      <c r="R36" s="259">
        <f>_xlfn.IFERROR((N36/H36),0)</f>
        <v>0.33200531208499334</v>
      </c>
    </row>
    <row r="37" spans="1:18" s="187" customFormat="1" ht="14.25" hidden="1">
      <c r="A37" s="231">
        <v>1</v>
      </c>
      <c r="B37" s="232">
        <v>0</v>
      </c>
      <c r="C37" s="232">
        <v>2</v>
      </c>
      <c r="D37" s="233">
        <v>14</v>
      </c>
      <c r="E37" s="234"/>
      <c r="F37" s="233">
        <v>20</v>
      </c>
      <c r="G37" s="183" t="s">
        <v>30</v>
      </c>
      <c r="H37" s="184">
        <v>146362340</v>
      </c>
      <c r="I37" s="184">
        <v>0</v>
      </c>
      <c r="J37" s="184">
        <v>27090351.08</v>
      </c>
      <c r="K37" s="184">
        <v>0</v>
      </c>
      <c r="L37" s="184">
        <v>27090351.08</v>
      </c>
      <c r="M37" s="184">
        <v>0</v>
      </c>
      <c r="N37" s="184">
        <v>24656992</v>
      </c>
      <c r="O37" s="184">
        <v>0</v>
      </c>
      <c r="P37" s="184">
        <v>24656992</v>
      </c>
      <c r="Q37" s="185">
        <f t="shared" si="2"/>
        <v>0.1850909945823495</v>
      </c>
      <c r="R37" s="186">
        <f t="shared" si="3"/>
        <v>0.16846541261912046</v>
      </c>
    </row>
    <row r="38" spans="1:18" s="180" customFormat="1" ht="32.25" customHeight="1">
      <c r="A38" s="194">
        <v>1</v>
      </c>
      <c r="B38" s="195">
        <v>0</v>
      </c>
      <c r="C38" s="195">
        <v>5</v>
      </c>
      <c r="D38" s="197"/>
      <c r="E38" s="197"/>
      <c r="F38" s="197"/>
      <c r="G38" s="182" t="s">
        <v>31</v>
      </c>
      <c r="H38" s="177">
        <f aca="true" t="shared" si="12" ref="H38:P38">H39+H44+H47+H48</f>
        <v>5212950000</v>
      </c>
      <c r="I38" s="177">
        <f t="shared" si="12"/>
        <v>21911283</v>
      </c>
      <c r="J38" s="177">
        <f t="shared" si="12"/>
        <v>4171726319</v>
      </c>
      <c r="K38" s="177">
        <f t="shared" si="12"/>
        <v>359347612</v>
      </c>
      <c r="L38" s="177">
        <f t="shared" si="12"/>
        <v>3475417865</v>
      </c>
      <c r="M38" s="177">
        <f t="shared" si="12"/>
        <v>360785002</v>
      </c>
      <c r="N38" s="177">
        <f t="shared" si="12"/>
        <v>3447449123</v>
      </c>
      <c r="O38" s="177">
        <f t="shared" si="12"/>
        <v>360785002</v>
      </c>
      <c r="P38" s="177">
        <f t="shared" si="12"/>
        <v>3447449123</v>
      </c>
      <c r="Q38" s="188">
        <f t="shared" si="2"/>
        <v>0.6666892767051286</v>
      </c>
      <c r="R38" s="189">
        <f t="shared" si="3"/>
        <v>0.6613240339922692</v>
      </c>
    </row>
    <row r="39" spans="1:18" s="180" customFormat="1" ht="15">
      <c r="A39" s="194">
        <v>1</v>
      </c>
      <c r="B39" s="195">
        <v>0</v>
      </c>
      <c r="C39" s="195">
        <v>5</v>
      </c>
      <c r="D39" s="196">
        <v>1</v>
      </c>
      <c r="E39" s="197"/>
      <c r="F39" s="197"/>
      <c r="G39" s="182" t="s">
        <v>93</v>
      </c>
      <c r="H39" s="177">
        <f aca="true" t="shared" si="13" ref="H39:O39">SUM(H40:H43)</f>
        <v>3083060854</v>
      </c>
      <c r="I39" s="177">
        <f t="shared" si="13"/>
        <v>0</v>
      </c>
      <c r="J39" s="177">
        <f t="shared" si="13"/>
        <v>2336960125</v>
      </c>
      <c r="K39" s="177">
        <f t="shared" si="13"/>
        <v>212333719</v>
      </c>
      <c r="L39" s="177">
        <f t="shared" si="13"/>
        <v>1974717568</v>
      </c>
      <c r="M39" s="177">
        <f t="shared" si="13"/>
        <v>213183054</v>
      </c>
      <c r="N39" s="177">
        <f t="shared" si="13"/>
        <v>1957853296</v>
      </c>
      <c r="O39" s="177">
        <f t="shared" si="13"/>
        <v>213183054</v>
      </c>
      <c r="P39" s="177">
        <f>SUM(P40:P43)</f>
        <v>1957853296</v>
      </c>
      <c r="Q39" s="188">
        <f t="shared" si="2"/>
        <v>0.6405055435211335</v>
      </c>
      <c r="R39" s="189">
        <f t="shared" si="3"/>
        <v>0.6350355665084774</v>
      </c>
    </row>
    <row r="40" spans="1:18" s="187" customFormat="1" ht="14.25" hidden="1">
      <c r="A40" s="231">
        <v>1</v>
      </c>
      <c r="B40" s="232">
        <v>0</v>
      </c>
      <c r="C40" s="232">
        <v>5</v>
      </c>
      <c r="D40" s="233">
        <v>1</v>
      </c>
      <c r="E40" s="233">
        <v>1</v>
      </c>
      <c r="F40" s="233">
        <v>20</v>
      </c>
      <c r="G40" s="183" t="s">
        <v>94</v>
      </c>
      <c r="H40" s="184">
        <v>550124558</v>
      </c>
      <c r="I40" s="184">
        <v>0</v>
      </c>
      <c r="J40" s="184">
        <v>416994414</v>
      </c>
      <c r="K40" s="184">
        <v>37822900</v>
      </c>
      <c r="L40" s="184">
        <v>370425096</v>
      </c>
      <c r="M40" s="184">
        <v>37974192</v>
      </c>
      <c r="N40" s="184">
        <v>367488198</v>
      </c>
      <c r="O40" s="184">
        <v>37974192</v>
      </c>
      <c r="P40" s="184">
        <v>367488198</v>
      </c>
      <c r="Q40" s="185">
        <f t="shared" si="2"/>
        <v>0.6733476821080218</v>
      </c>
      <c r="R40" s="186">
        <f t="shared" si="3"/>
        <v>0.6680090765917053</v>
      </c>
    </row>
    <row r="41" spans="1:18" s="187" customFormat="1" ht="14.25" hidden="1">
      <c r="A41" s="231">
        <v>1</v>
      </c>
      <c r="B41" s="232">
        <v>0</v>
      </c>
      <c r="C41" s="232">
        <v>5</v>
      </c>
      <c r="D41" s="233">
        <v>1</v>
      </c>
      <c r="E41" s="233">
        <v>3</v>
      </c>
      <c r="F41" s="233">
        <v>20</v>
      </c>
      <c r="G41" s="183" t="s">
        <v>95</v>
      </c>
      <c r="H41" s="184">
        <v>1285108357</v>
      </c>
      <c r="I41" s="184">
        <v>0</v>
      </c>
      <c r="J41" s="184">
        <v>974112134</v>
      </c>
      <c r="K41" s="184">
        <v>81398182</v>
      </c>
      <c r="L41" s="184">
        <v>739206377</v>
      </c>
      <c r="M41" s="184">
        <v>81723775</v>
      </c>
      <c r="N41" s="184">
        <v>731841212</v>
      </c>
      <c r="O41" s="184">
        <v>81723775</v>
      </c>
      <c r="P41" s="184">
        <v>731841212</v>
      </c>
      <c r="Q41" s="185">
        <f t="shared" si="2"/>
        <v>0.5752093766829345</v>
      </c>
      <c r="R41" s="186">
        <f t="shared" si="3"/>
        <v>0.5694782140460394</v>
      </c>
    </row>
    <row r="42" spans="1:18" s="187" customFormat="1" ht="11.25" customHeight="1" hidden="1">
      <c r="A42" s="231">
        <v>1</v>
      </c>
      <c r="B42" s="232">
        <v>0</v>
      </c>
      <c r="C42" s="232">
        <v>5</v>
      </c>
      <c r="D42" s="233">
        <v>1</v>
      </c>
      <c r="E42" s="233">
        <v>4</v>
      </c>
      <c r="F42" s="233">
        <v>20</v>
      </c>
      <c r="G42" s="183" t="s">
        <v>154</v>
      </c>
      <c r="H42" s="184">
        <v>1007223395</v>
      </c>
      <c r="I42" s="184">
        <v>0</v>
      </c>
      <c r="J42" s="184">
        <v>763475333</v>
      </c>
      <c r="K42" s="184">
        <v>78963637</v>
      </c>
      <c r="L42" s="184">
        <v>720061059</v>
      </c>
      <c r="M42" s="184">
        <v>79279491</v>
      </c>
      <c r="N42" s="184">
        <v>714851286</v>
      </c>
      <c r="O42" s="184">
        <v>79279491</v>
      </c>
      <c r="P42" s="184">
        <v>714851286</v>
      </c>
      <c r="Q42" s="185">
        <f t="shared" si="2"/>
        <v>0.7148970750426225</v>
      </c>
      <c r="R42" s="186">
        <f t="shared" si="3"/>
        <v>0.7097246644077404</v>
      </c>
    </row>
    <row r="43" spans="1:18" s="187" customFormat="1" ht="14.25" hidden="1">
      <c r="A43" s="231">
        <v>1</v>
      </c>
      <c r="B43" s="232">
        <v>0</v>
      </c>
      <c r="C43" s="232">
        <v>5</v>
      </c>
      <c r="D43" s="233">
        <v>1</v>
      </c>
      <c r="E43" s="233">
        <v>5</v>
      </c>
      <c r="F43" s="233">
        <v>20</v>
      </c>
      <c r="G43" s="183" t="s">
        <v>153</v>
      </c>
      <c r="H43" s="184">
        <v>240604544</v>
      </c>
      <c r="I43" s="184">
        <v>0</v>
      </c>
      <c r="J43" s="184">
        <v>182378244</v>
      </c>
      <c r="K43" s="184">
        <v>14149000</v>
      </c>
      <c r="L43" s="184">
        <v>145025036</v>
      </c>
      <c r="M43" s="184">
        <v>14205596</v>
      </c>
      <c r="N43" s="184">
        <v>143672600</v>
      </c>
      <c r="O43" s="184">
        <v>14205596</v>
      </c>
      <c r="P43" s="184">
        <v>143672600</v>
      </c>
      <c r="Q43" s="185">
        <f t="shared" si="2"/>
        <v>0.6027526894920155</v>
      </c>
      <c r="R43" s="186">
        <f t="shared" si="3"/>
        <v>0.597131698393859</v>
      </c>
    </row>
    <row r="44" spans="1:18" s="180" customFormat="1" ht="15" hidden="1">
      <c r="A44" s="194">
        <v>1</v>
      </c>
      <c r="B44" s="195">
        <v>0</v>
      </c>
      <c r="C44" s="195">
        <v>5</v>
      </c>
      <c r="D44" s="196">
        <v>2</v>
      </c>
      <c r="E44" s="197"/>
      <c r="F44" s="197"/>
      <c r="G44" s="182" t="s">
        <v>96</v>
      </c>
      <c r="H44" s="177">
        <f>+H45+H46</f>
        <v>1434959351</v>
      </c>
      <c r="I44" s="177">
        <f aca="true" t="shared" si="14" ref="I44:P44">+I45+I46</f>
        <v>21911283</v>
      </c>
      <c r="J44" s="177">
        <f t="shared" si="14"/>
        <v>1275949409</v>
      </c>
      <c r="K44" s="177">
        <f t="shared" si="14"/>
        <v>99736493</v>
      </c>
      <c r="L44" s="177">
        <f t="shared" si="14"/>
        <v>1037621259</v>
      </c>
      <c r="M44" s="177">
        <f t="shared" si="14"/>
        <v>100135439</v>
      </c>
      <c r="N44" s="177">
        <f t="shared" si="14"/>
        <v>1030246150</v>
      </c>
      <c r="O44" s="177">
        <f t="shared" si="14"/>
        <v>100135439</v>
      </c>
      <c r="P44" s="177">
        <f t="shared" si="14"/>
        <v>1030246150</v>
      </c>
      <c r="Q44" s="188">
        <f t="shared" si="2"/>
        <v>0.72310149989747</v>
      </c>
      <c r="R44" s="189">
        <f t="shared" si="3"/>
        <v>0.7179619055285699</v>
      </c>
    </row>
    <row r="45" spans="1:18" s="187" customFormat="1" ht="14.25" hidden="1">
      <c r="A45" s="231">
        <v>1</v>
      </c>
      <c r="B45" s="232">
        <v>0</v>
      </c>
      <c r="C45" s="232">
        <v>5</v>
      </c>
      <c r="D45" s="233">
        <v>2</v>
      </c>
      <c r="E45" s="233">
        <v>2</v>
      </c>
      <c r="F45" s="233">
        <v>20</v>
      </c>
      <c r="G45" s="183" t="s">
        <v>97</v>
      </c>
      <c r="H45" s="184">
        <v>1100501351</v>
      </c>
      <c r="I45" s="184">
        <v>0</v>
      </c>
      <c r="J45" s="184">
        <v>1048989904</v>
      </c>
      <c r="K45" s="184">
        <v>77825210</v>
      </c>
      <c r="L45" s="184">
        <v>810661754</v>
      </c>
      <c r="M45" s="184">
        <v>78136511</v>
      </c>
      <c r="N45" s="184">
        <v>803836279</v>
      </c>
      <c r="O45" s="184">
        <v>78136511</v>
      </c>
      <c r="P45" s="184">
        <v>803836279</v>
      </c>
      <c r="Q45" s="185">
        <f t="shared" si="2"/>
        <v>0.7366294946056817</v>
      </c>
      <c r="R45" s="186">
        <f t="shared" si="3"/>
        <v>0.7304273441096394</v>
      </c>
    </row>
    <row r="46" spans="1:18" s="187" customFormat="1" ht="28.5" hidden="1">
      <c r="A46" s="231">
        <v>1</v>
      </c>
      <c r="B46" s="232">
        <v>0</v>
      </c>
      <c r="C46" s="232">
        <v>5</v>
      </c>
      <c r="D46" s="233">
        <v>2</v>
      </c>
      <c r="E46" s="233">
        <v>3</v>
      </c>
      <c r="F46" s="233">
        <v>20</v>
      </c>
      <c r="G46" s="183" t="s">
        <v>432</v>
      </c>
      <c r="H46" s="184">
        <v>334458000</v>
      </c>
      <c r="I46" s="184">
        <v>21911283</v>
      </c>
      <c r="J46" s="184">
        <v>226959505</v>
      </c>
      <c r="K46" s="184">
        <v>21911283</v>
      </c>
      <c r="L46" s="184">
        <v>226959505</v>
      </c>
      <c r="M46" s="184">
        <v>21998928</v>
      </c>
      <c r="N46" s="184">
        <v>226409871</v>
      </c>
      <c r="O46" s="184">
        <v>21998928</v>
      </c>
      <c r="P46" s="184">
        <v>226409871</v>
      </c>
      <c r="Q46" s="185">
        <f t="shared" si="2"/>
        <v>0.6785889558629186</v>
      </c>
      <c r="R46" s="186">
        <f t="shared" si="3"/>
        <v>0.6769455985504906</v>
      </c>
    </row>
    <row r="47" spans="1:18" s="180" customFormat="1" ht="15" hidden="1">
      <c r="A47" s="194">
        <v>1</v>
      </c>
      <c r="B47" s="195">
        <v>0</v>
      </c>
      <c r="C47" s="195">
        <v>5</v>
      </c>
      <c r="D47" s="196">
        <v>6</v>
      </c>
      <c r="E47" s="197"/>
      <c r="F47" s="196">
        <v>20</v>
      </c>
      <c r="G47" s="182" t="s">
        <v>98</v>
      </c>
      <c r="H47" s="184">
        <v>416957174</v>
      </c>
      <c r="I47" s="184">
        <v>0</v>
      </c>
      <c r="J47" s="184">
        <v>348113538</v>
      </c>
      <c r="K47" s="184">
        <v>28365900</v>
      </c>
      <c r="L47" s="184">
        <v>277844157</v>
      </c>
      <c r="M47" s="184">
        <v>28479364</v>
      </c>
      <c r="N47" s="184">
        <v>275606535</v>
      </c>
      <c r="O47" s="184">
        <v>28479364</v>
      </c>
      <c r="P47" s="184">
        <v>275606535</v>
      </c>
      <c r="Q47" s="185">
        <f t="shared" si="2"/>
        <v>0.6663613779193543</v>
      </c>
      <c r="R47" s="186">
        <f t="shared" si="3"/>
        <v>0.6609948267732647</v>
      </c>
    </row>
    <row r="48" spans="1:18" s="180" customFormat="1" ht="15" hidden="1">
      <c r="A48" s="194">
        <v>1</v>
      </c>
      <c r="B48" s="195">
        <v>0</v>
      </c>
      <c r="C48" s="195">
        <v>5</v>
      </c>
      <c r="D48" s="196">
        <v>7</v>
      </c>
      <c r="E48" s="197"/>
      <c r="F48" s="196">
        <v>20</v>
      </c>
      <c r="G48" s="182" t="s">
        <v>99</v>
      </c>
      <c r="H48" s="184">
        <v>277972621</v>
      </c>
      <c r="I48" s="184">
        <v>0</v>
      </c>
      <c r="J48" s="184">
        <v>210703247</v>
      </c>
      <c r="K48" s="184">
        <v>18911500</v>
      </c>
      <c r="L48" s="184">
        <v>185234881</v>
      </c>
      <c r="M48" s="184">
        <v>18987145</v>
      </c>
      <c r="N48" s="184">
        <v>183743142</v>
      </c>
      <c r="O48" s="184">
        <v>18987145</v>
      </c>
      <c r="P48" s="184">
        <v>183743142</v>
      </c>
      <c r="Q48" s="185">
        <f t="shared" si="2"/>
        <v>0.6663781502423579</v>
      </c>
      <c r="R48" s="186">
        <f t="shared" si="3"/>
        <v>0.6610116540938037</v>
      </c>
    </row>
    <row r="49" spans="1:18" s="180" customFormat="1" ht="15">
      <c r="A49" s="194">
        <v>2</v>
      </c>
      <c r="B49" s="195"/>
      <c r="C49" s="195"/>
      <c r="D49" s="197"/>
      <c r="E49" s="197"/>
      <c r="F49" s="197"/>
      <c r="G49" s="182" t="s">
        <v>32</v>
      </c>
      <c r="H49" s="177">
        <f>H50+H58</f>
        <v>9654000000</v>
      </c>
      <c r="I49" s="177">
        <f aca="true" t="shared" si="15" ref="I49:P49">I50+I58</f>
        <v>-30671458</v>
      </c>
      <c r="J49" s="177">
        <f t="shared" si="15"/>
        <v>8257867778.9</v>
      </c>
      <c r="K49" s="177">
        <f t="shared" si="15"/>
        <v>1304837057.4</v>
      </c>
      <c r="L49" s="177">
        <f t="shared" si="15"/>
        <v>7932292429.3</v>
      </c>
      <c r="M49" s="177">
        <f t="shared" si="15"/>
        <v>509401616.28</v>
      </c>
      <c r="N49" s="177">
        <f t="shared" si="15"/>
        <v>4310301945.58</v>
      </c>
      <c r="O49" s="177">
        <f t="shared" si="15"/>
        <v>548737095.28</v>
      </c>
      <c r="P49" s="177">
        <f t="shared" si="15"/>
        <v>4289256849.58</v>
      </c>
      <c r="Q49" s="203">
        <f t="shared" si="2"/>
        <v>0.8216586315827636</v>
      </c>
      <c r="R49" s="189">
        <f t="shared" si="3"/>
        <v>0.4464783453055728</v>
      </c>
    </row>
    <row r="50" spans="1:18" s="180" customFormat="1" ht="15">
      <c r="A50" s="194">
        <v>2</v>
      </c>
      <c r="B50" s="195">
        <v>0</v>
      </c>
      <c r="C50" s="195">
        <v>3</v>
      </c>
      <c r="D50" s="197"/>
      <c r="E50" s="197"/>
      <c r="F50" s="197"/>
      <c r="G50" s="182" t="s">
        <v>47</v>
      </c>
      <c r="H50" s="177">
        <f>+H51+H56</f>
        <v>833000000</v>
      </c>
      <c r="I50" s="177">
        <f aca="true" t="shared" si="16" ref="I50:P50">+I51+I56</f>
        <v>59044</v>
      </c>
      <c r="J50" s="177">
        <f t="shared" si="16"/>
        <v>267623902</v>
      </c>
      <c r="K50" s="177">
        <f t="shared" si="16"/>
        <v>59044</v>
      </c>
      <c r="L50" s="177">
        <f t="shared" si="16"/>
        <v>267623902</v>
      </c>
      <c r="M50" s="177">
        <f t="shared" si="16"/>
        <v>60001</v>
      </c>
      <c r="N50" s="177">
        <f t="shared" si="16"/>
        <v>258279196</v>
      </c>
      <c r="O50" s="177">
        <f t="shared" si="16"/>
        <v>60001</v>
      </c>
      <c r="P50" s="177">
        <f t="shared" si="16"/>
        <v>258279196</v>
      </c>
      <c r="Q50" s="203">
        <f t="shared" si="2"/>
        <v>0.3212771932773109</v>
      </c>
      <c r="R50" s="189">
        <f t="shared" si="3"/>
        <v>0.3100590588235294</v>
      </c>
    </row>
    <row r="51" spans="1:18" s="180" customFormat="1" ht="15">
      <c r="A51" s="194">
        <v>2</v>
      </c>
      <c r="B51" s="195">
        <v>0</v>
      </c>
      <c r="C51" s="195">
        <v>3</v>
      </c>
      <c r="D51" s="196">
        <v>50</v>
      </c>
      <c r="E51" s="197"/>
      <c r="F51" s="197"/>
      <c r="G51" s="182" t="s">
        <v>100</v>
      </c>
      <c r="H51" s="177">
        <f>SUM(H52:H55)</f>
        <v>752660000</v>
      </c>
      <c r="I51" s="177">
        <f aca="true" t="shared" si="17" ref="I51:P51">SUM(I52:I55)</f>
        <v>59044</v>
      </c>
      <c r="J51" s="177">
        <f t="shared" si="17"/>
        <v>266981182</v>
      </c>
      <c r="K51" s="177">
        <f t="shared" si="17"/>
        <v>59044</v>
      </c>
      <c r="L51" s="177">
        <f t="shared" si="17"/>
        <v>266981182</v>
      </c>
      <c r="M51" s="177">
        <f t="shared" si="17"/>
        <v>60001</v>
      </c>
      <c r="N51" s="177">
        <f t="shared" si="17"/>
        <v>258279196</v>
      </c>
      <c r="O51" s="177">
        <f t="shared" si="17"/>
        <v>60001</v>
      </c>
      <c r="P51" s="177">
        <f t="shared" si="17"/>
        <v>258279196</v>
      </c>
      <c r="Q51" s="203">
        <f t="shared" si="2"/>
        <v>0.3547168469162703</v>
      </c>
      <c r="R51" s="189">
        <f t="shared" si="3"/>
        <v>0.3431552042090718</v>
      </c>
    </row>
    <row r="52" spans="1:18" s="187" customFormat="1" ht="14.25" hidden="1">
      <c r="A52" s="231">
        <v>2</v>
      </c>
      <c r="B52" s="232">
        <v>0</v>
      </c>
      <c r="C52" s="232">
        <v>3</v>
      </c>
      <c r="D52" s="233">
        <v>50</v>
      </c>
      <c r="E52" s="233">
        <v>2</v>
      </c>
      <c r="F52" s="233">
        <v>20</v>
      </c>
      <c r="G52" s="183" t="s">
        <v>101</v>
      </c>
      <c r="H52" s="184">
        <v>12861021</v>
      </c>
      <c r="I52" s="184">
        <v>0</v>
      </c>
      <c r="J52" s="184">
        <v>4193888</v>
      </c>
      <c r="K52" s="184">
        <v>0</v>
      </c>
      <c r="L52" s="184">
        <v>4193888</v>
      </c>
      <c r="M52" s="184">
        <v>0</v>
      </c>
      <c r="N52" s="184">
        <v>195780</v>
      </c>
      <c r="O52" s="184">
        <v>0</v>
      </c>
      <c r="P52" s="184">
        <v>195780</v>
      </c>
      <c r="Q52" s="185">
        <f t="shared" si="2"/>
        <v>0.3260929283919216</v>
      </c>
      <c r="R52" s="186">
        <f t="shared" si="3"/>
        <v>0.015222741647027868</v>
      </c>
    </row>
    <row r="53" spans="1:18" s="187" customFormat="1" ht="14.25" hidden="1">
      <c r="A53" s="231">
        <v>2</v>
      </c>
      <c r="B53" s="232">
        <v>0</v>
      </c>
      <c r="C53" s="232">
        <v>3</v>
      </c>
      <c r="D53" s="233">
        <v>50</v>
      </c>
      <c r="E53" s="233">
        <v>3</v>
      </c>
      <c r="F53" s="233">
        <v>20</v>
      </c>
      <c r="G53" s="183" t="s">
        <v>102</v>
      </c>
      <c r="H53" s="184">
        <v>500000000</v>
      </c>
      <c r="I53" s="184">
        <v>0</v>
      </c>
      <c r="J53" s="184">
        <v>171167597</v>
      </c>
      <c r="K53" s="184">
        <v>0</v>
      </c>
      <c r="L53" s="184">
        <v>171167597</v>
      </c>
      <c r="M53" s="184">
        <v>0</v>
      </c>
      <c r="N53" s="184">
        <v>167836267</v>
      </c>
      <c r="O53" s="184">
        <v>0</v>
      </c>
      <c r="P53" s="184">
        <v>167836267</v>
      </c>
      <c r="Q53" s="185">
        <f t="shared" si="2"/>
        <v>0.342335194</v>
      </c>
      <c r="R53" s="186">
        <f t="shared" si="3"/>
        <v>0.335672534</v>
      </c>
    </row>
    <row r="54" spans="1:18" s="187" customFormat="1" ht="14.25" hidden="1">
      <c r="A54" s="231">
        <v>2</v>
      </c>
      <c r="B54" s="232">
        <v>0</v>
      </c>
      <c r="C54" s="232">
        <v>3</v>
      </c>
      <c r="D54" s="233">
        <v>50</v>
      </c>
      <c r="E54" s="233">
        <v>8</v>
      </c>
      <c r="F54" s="233">
        <v>20</v>
      </c>
      <c r="G54" s="183" t="s">
        <v>103</v>
      </c>
      <c r="H54" s="184">
        <v>10000000</v>
      </c>
      <c r="I54" s="184">
        <v>23044</v>
      </c>
      <c r="J54" s="184">
        <v>535705</v>
      </c>
      <c r="K54" s="184">
        <v>23044</v>
      </c>
      <c r="L54" s="184">
        <v>535705</v>
      </c>
      <c r="M54" s="184">
        <v>23857</v>
      </c>
      <c r="N54" s="184">
        <v>471296</v>
      </c>
      <c r="O54" s="184">
        <v>23857</v>
      </c>
      <c r="P54" s="184">
        <v>471296</v>
      </c>
      <c r="Q54" s="185">
        <f t="shared" si="2"/>
        <v>0.0535705</v>
      </c>
      <c r="R54" s="186">
        <f t="shared" si="3"/>
        <v>0.0471296</v>
      </c>
    </row>
    <row r="55" spans="1:18" s="187" customFormat="1" ht="14.25" hidden="1">
      <c r="A55" s="231">
        <v>2</v>
      </c>
      <c r="B55" s="232">
        <v>0</v>
      </c>
      <c r="C55" s="232">
        <v>3</v>
      </c>
      <c r="D55" s="233">
        <v>50</v>
      </c>
      <c r="E55" s="233">
        <v>90</v>
      </c>
      <c r="F55" s="233">
        <v>20</v>
      </c>
      <c r="G55" s="183" t="s">
        <v>104</v>
      </c>
      <c r="H55" s="184">
        <v>229798979</v>
      </c>
      <c r="I55" s="184">
        <v>36000</v>
      </c>
      <c r="J55" s="184">
        <v>91083992</v>
      </c>
      <c r="K55" s="184">
        <v>36000</v>
      </c>
      <c r="L55" s="184">
        <v>91083992</v>
      </c>
      <c r="M55" s="184">
        <v>36144</v>
      </c>
      <c r="N55" s="184">
        <v>89775853</v>
      </c>
      <c r="O55" s="184">
        <v>36144</v>
      </c>
      <c r="P55" s="184">
        <v>89775853</v>
      </c>
      <c r="Q55" s="185">
        <f t="shared" si="2"/>
        <v>0.396363780188945</v>
      </c>
      <c r="R55" s="186">
        <f t="shared" si="3"/>
        <v>0.3906712440180163</v>
      </c>
    </row>
    <row r="56" spans="1:18" s="180" customFormat="1" ht="15">
      <c r="A56" s="194">
        <v>2</v>
      </c>
      <c r="B56" s="195">
        <v>0</v>
      </c>
      <c r="C56" s="195">
        <v>3</v>
      </c>
      <c r="D56" s="196">
        <v>51</v>
      </c>
      <c r="E56" s="197"/>
      <c r="F56" s="197"/>
      <c r="G56" s="182" t="s">
        <v>105</v>
      </c>
      <c r="H56" s="177">
        <f>+H57</f>
        <v>80340000</v>
      </c>
      <c r="I56" s="177">
        <f aca="true" t="shared" si="18" ref="I56:P56">+I57</f>
        <v>0</v>
      </c>
      <c r="J56" s="177">
        <f t="shared" si="18"/>
        <v>642720</v>
      </c>
      <c r="K56" s="177">
        <f t="shared" si="18"/>
        <v>0</v>
      </c>
      <c r="L56" s="177">
        <f t="shared" si="18"/>
        <v>642720</v>
      </c>
      <c r="M56" s="177">
        <f t="shared" si="18"/>
        <v>0</v>
      </c>
      <c r="N56" s="177">
        <f t="shared" si="18"/>
        <v>0</v>
      </c>
      <c r="O56" s="177">
        <f t="shared" si="18"/>
        <v>0</v>
      </c>
      <c r="P56" s="177">
        <f t="shared" si="18"/>
        <v>0</v>
      </c>
      <c r="Q56" s="203">
        <f t="shared" si="2"/>
        <v>0.008</v>
      </c>
      <c r="R56" s="189">
        <f t="shared" si="3"/>
        <v>0</v>
      </c>
    </row>
    <row r="57" spans="1:18" s="187" customFormat="1" ht="14.25" hidden="1">
      <c r="A57" s="231">
        <v>2</v>
      </c>
      <c r="B57" s="232">
        <v>0</v>
      </c>
      <c r="C57" s="232">
        <v>3</v>
      </c>
      <c r="D57" s="233">
        <v>51</v>
      </c>
      <c r="E57" s="233">
        <v>1</v>
      </c>
      <c r="F57" s="233">
        <v>20</v>
      </c>
      <c r="G57" s="183" t="s">
        <v>358</v>
      </c>
      <c r="H57" s="184">
        <v>80340000</v>
      </c>
      <c r="I57" s="184">
        <v>0</v>
      </c>
      <c r="J57" s="184">
        <v>642720</v>
      </c>
      <c r="K57" s="184">
        <v>0</v>
      </c>
      <c r="L57" s="184">
        <v>642720</v>
      </c>
      <c r="M57" s="184">
        <v>0</v>
      </c>
      <c r="N57" s="184">
        <v>0</v>
      </c>
      <c r="O57" s="184">
        <v>0</v>
      </c>
      <c r="P57" s="184">
        <v>0</v>
      </c>
      <c r="Q57" s="185">
        <f t="shared" si="2"/>
        <v>0.008</v>
      </c>
      <c r="R57" s="186">
        <f t="shared" si="3"/>
        <v>0</v>
      </c>
    </row>
    <row r="58" spans="1:18" s="180" customFormat="1" ht="15">
      <c r="A58" s="194">
        <v>2</v>
      </c>
      <c r="B58" s="195">
        <v>0</v>
      </c>
      <c r="C58" s="195">
        <v>4</v>
      </c>
      <c r="D58" s="197"/>
      <c r="E58" s="197"/>
      <c r="F58" s="197"/>
      <c r="G58" s="182" t="s">
        <v>33</v>
      </c>
      <c r="H58" s="177">
        <f>H59+H62+H64+H70+H79+H85+H88+H94+H97+H100+H106+H111+H112+H103+H102</f>
        <v>8821000000</v>
      </c>
      <c r="I58" s="177">
        <f aca="true" t="shared" si="19" ref="I58:P58">I59+I62+I64+I70+I79+I85+I88+I94+I97+I100+I106+I111+I112+I103+I102</f>
        <v>-30730502</v>
      </c>
      <c r="J58" s="177">
        <f t="shared" si="19"/>
        <v>7990243876.9</v>
      </c>
      <c r="K58" s="177">
        <f t="shared" si="19"/>
        <v>1304778013.4</v>
      </c>
      <c r="L58" s="177">
        <f t="shared" si="19"/>
        <v>7664668527.3</v>
      </c>
      <c r="M58" s="177">
        <f t="shared" si="19"/>
        <v>509341615.28</v>
      </c>
      <c r="N58" s="177">
        <f t="shared" si="19"/>
        <v>4052022749.58</v>
      </c>
      <c r="O58" s="177">
        <f t="shared" si="19"/>
        <v>548677094.28</v>
      </c>
      <c r="P58" s="177">
        <f t="shared" si="19"/>
        <v>4030977653.58</v>
      </c>
      <c r="Q58" s="203">
        <f>_xlfn.IFERROR((L58/H58),0)</f>
        <v>0.8689115210633716</v>
      </c>
      <c r="R58" s="189">
        <f>_xlfn.IFERROR((N58/H58),0)</f>
        <v>0.45936092841854664</v>
      </c>
    </row>
    <row r="59" spans="1:18" s="180" customFormat="1" ht="15">
      <c r="A59" s="194">
        <v>2</v>
      </c>
      <c r="B59" s="195">
        <v>0</v>
      </c>
      <c r="C59" s="195">
        <v>4</v>
      </c>
      <c r="D59" s="196">
        <v>1</v>
      </c>
      <c r="E59" s="197"/>
      <c r="F59" s="197"/>
      <c r="G59" s="182" t="s">
        <v>106</v>
      </c>
      <c r="H59" s="177">
        <f>SUM(H60:H61)</f>
        <v>606090333</v>
      </c>
      <c r="I59" s="177">
        <f aca="true" t="shared" si="20" ref="I59:P59">SUM(I60:I61)</f>
        <v>0</v>
      </c>
      <c r="J59" s="177">
        <f t="shared" si="20"/>
        <v>558550019</v>
      </c>
      <c r="K59" s="177">
        <f t="shared" si="20"/>
        <v>0</v>
      </c>
      <c r="L59" s="177">
        <f t="shared" si="20"/>
        <v>533550019</v>
      </c>
      <c r="M59" s="177">
        <f t="shared" si="20"/>
        <v>49879312</v>
      </c>
      <c r="N59" s="177">
        <f t="shared" si="20"/>
        <v>320442916</v>
      </c>
      <c r="O59" s="177">
        <f t="shared" si="20"/>
        <v>49879312</v>
      </c>
      <c r="P59" s="177">
        <f t="shared" si="20"/>
        <v>320442916</v>
      </c>
      <c r="Q59" s="203">
        <f t="shared" si="2"/>
        <v>0.880314352415187</v>
      </c>
      <c r="R59" s="189">
        <f t="shared" si="3"/>
        <v>0.5287048787164866</v>
      </c>
    </row>
    <row r="60" spans="1:18" s="187" customFormat="1" ht="14.25" hidden="1">
      <c r="A60" s="231">
        <v>2</v>
      </c>
      <c r="B60" s="232">
        <v>0</v>
      </c>
      <c r="C60" s="232">
        <v>4</v>
      </c>
      <c r="D60" s="233">
        <v>1</v>
      </c>
      <c r="E60" s="233">
        <v>16</v>
      </c>
      <c r="F60" s="233">
        <v>20</v>
      </c>
      <c r="G60" s="183" t="s">
        <v>433</v>
      </c>
      <c r="H60" s="184">
        <v>270640000</v>
      </c>
      <c r="I60" s="184">
        <v>0</v>
      </c>
      <c r="J60" s="184">
        <v>270640000</v>
      </c>
      <c r="K60" s="184">
        <v>0</v>
      </c>
      <c r="L60" s="184">
        <v>270640000</v>
      </c>
      <c r="M60" s="184">
        <v>0</v>
      </c>
      <c r="N60" s="184">
        <v>268914034</v>
      </c>
      <c r="O60" s="184">
        <v>0</v>
      </c>
      <c r="P60" s="184">
        <v>268914034</v>
      </c>
      <c r="Q60" s="185">
        <f t="shared" si="2"/>
        <v>1</v>
      </c>
      <c r="R60" s="186">
        <f t="shared" si="3"/>
        <v>0.9936226500147798</v>
      </c>
    </row>
    <row r="61" spans="1:18" s="187" customFormat="1" ht="14.25" hidden="1">
      <c r="A61" s="231">
        <v>2</v>
      </c>
      <c r="B61" s="232">
        <v>0</v>
      </c>
      <c r="C61" s="232">
        <v>4</v>
      </c>
      <c r="D61" s="233">
        <v>1</v>
      </c>
      <c r="E61" s="233">
        <v>25</v>
      </c>
      <c r="F61" s="233">
        <v>20</v>
      </c>
      <c r="G61" s="183" t="s">
        <v>107</v>
      </c>
      <c r="H61" s="184">
        <v>335450333</v>
      </c>
      <c r="I61" s="184">
        <v>0</v>
      </c>
      <c r="J61" s="184">
        <v>287910019</v>
      </c>
      <c r="K61" s="184">
        <v>0</v>
      </c>
      <c r="L61" s="184">
        <v>262910019</v>
      </c>
      <c r="M61" s="184">
        <v>49879312</v>
      </c>
      <c r="N61" s="184">
        <v>51528882</v>
      </c>
      <c r="O61" s="184">
        <v>49879312</v>
      </c>
      <c r="P61" s="184">
        <v>51528882</v>
      </c>
      <c r="Q61" s="185">
        <f t="shared" si="2"/>
        <v>0.7837524459992115</v>
      </c>
      <c r="R61" s="193">
        <f t="shared" si="3"/>
        <v>0.15361106229696306</v>
      </c>
    </row>
    <row r="62" spans="1:18" s="180" customFormat="1" ht="15">
      <c r="A62" s="194">
        <v>2</v>
      </c>
      <c r="B62" s="195">
        <v>0</v>
      </c>
      <c r="C62" s="195">
        <v>4</v>
      </c>
      <c r="D62" s="196">
        <v>2</v>
      </c>
      <c r="E62" s="197"/>
      <c r="F62" s="197"/>
      <c r="G62" s="182" t="s">
        <v>108</v>
      </c>
      <c r="H62" s="177">
        <f>SUM(H63:H63)</f>
        <v>620000000</v>
      </c>
      <c r="I62" s="177">
        <f aca="true" t="shared" si="21" ref="I62:P62">SUM(I63:I63)</f>
        <v>-1306900</v>
      </c>
      <c r="J62" s="177">
        <f t="shared" si="21"/>
        <v>617779125</v>
      </c>
      <c r="K62" s="177">
        <f t="shared" si="21"/>
        <v>615379125</v>
      </c>
      <c r="L62" s="177">
        <f t="shared" si="21"/>
        <v>617779125</v>
      </c>
      <c r="M62" s="177">
        <f t="shared" si="21"/>
        <v>0</v>
      </c>
      <c r="N62" s="177">
        <f t="shared" si="21"/>
        <v>68</v>
      </c>
      <c r="O62" s="177">
        <f t="shared" si="21"/>
        <v>0</v>
      </c>
      <c r="P62" s="177">
        <f t="shared" si="21"/>
        <v>68</v>
      </c>
      <c r="Q62" s="203">
        <f t="shared" si="2"/>
        <v>0.9964179435483871</v>
      </c>
      <c r="R62" s="189">
        <f t="shared" si="3"/>
        <v>1.096774193548387E-07</v>
      </c>
    </row>
    <row r="63" spans="1:18" s="187" customFormat="1" ht="14.25" hidden="1">
      <c r="A63" s="231">
        <v>2</v>
      </c>
      <c r="B63" s="232">
        <v>0</v>
      </c>
      <c r="C63" s="232">
        <v>4</v>
      </c>
      <c r="D63" s="233">
        <v>2</v>
      </c>
      <c r="E63" s="233">
        <v>2</v>
      </c>
      <c r="F63" s="233">
        <v>20</v>
      </c>
      <c r="G63" s="183" t="s">
        <v>109</v>
      </c>
      <c r="H63" s="184">
        <v>620000000</v>
      </c>
      <c r="I63" s="184">
        <v>-1306900</v>
      </c>
      <c r="J63" s="184">
        <v>617779125</v>
      </c>
      <c r="K63" s="184">
        <v>615379125</v>
      </c>
      <c r="L63" s="184">
        <v>617779125</v>
      </c>
      <c r="M63" s="184">
        <v>0</v>
      </c>
      <c r="N63" s="184">
        <v>68</v>
      </c>
      <c r="O63" s="184">
        <v>0</v>
      </c>
      <c r="P63" s="184">
        <v>68</v>
      </c>
      <c r="Q63" s="185">
        <f t="shared" si="2"/>
        <v>0.9964179435483871</v>
      </c>
      <c r="R63" s="186">
        <f t="shared" si="3"/>
        <v>1.096774193548387E-07</v>
      </c>
    </row>
    <row r="64" spans="1:18" s="180" customFormat="1" ht="15">
      <c r="A64" s="194">
        <v>2</v>
      </c>
      <c r="B64" s="195">
        <v>0</v>
      </c>
      <c r="C64" s="195">
        <v>4</v>
      </c>
      <c r="D64" s="196">
        <v>4</v>
      </c>
      <c r="E64" s="197"/>
      <c r="F64" s="197"/>
      <c r="G64" s="182" t="s">
        <v>110</v>
      </c>
      <c r="H64" s="177">
        <f>SUM(H65:H69)</f>
        <v>309378091</v>
      </c>
      <c r="I64" s="177">
        <f aca="true" t="shared" si="22" ref="I64:P64">SUM(I65:I69)</f>
        <v>1370660</v>
      </c>
      <c r="J64" s="177">
        <f t="shared" si="22"/>
        <v>278704765</v>
      </c>
      <c r="K64" s="177">
        <f t="shared" si="22"/>
        <v>1370660</v>
      </c>
      <c r="L64" s="177">
        <f t="shared" si="22"/>
        <v>278704765</v>
      </c>
      <c r="M64" s="177">
        <f t="shared" si="22"/>
        <v>68176377</v>
      </c>
      <c r="N64" s="177">
        <f t="shared" si="22"/>
        <v>127020644</v>
      </c>
      <c r="O64" s="177">
        <f t="shared" si="22"/>
        <v>48372971</v>
      </c>
      <c r="P64" s="177">
        <f t="shared" si="22"/>
        <v>107217238</v>
      </c>
      <c r="Q64" s="203">
        <f t="shared" si="2"/>
        <v>0.9008548863274226</v>
      </c>
      <c r="R64" s="189">
        <f t="shared" si="3"/>
        <v>0.41056767655858345</v>
      </c>
    </row>
    <row r="65" spans="1:18" s="187" customFormat="1" ht="14.25" hidden="1">
      <c r="A65" s="231">
        <v>2</v>
      </c>
      <c r="B65" s="232">
        <v>0</v>
      </c>
      <c r="C65" s="232">
        <v>4</v>
      </c>
      <c r="D65" s="233">
        <v>4</v>
      </c>
      <c r="E65" s="233">
        <v>1</v>
      </c>
      <c r="F65" s="233">
        <v>20</v>
      </c>
      <c r="G65" s="183" t="s">
        <v>111</v>
      </c>
      <c r="H65" s="184">
        <v>60000000</v>
      </c>
      <c r="I65" s="184">
        <v>360000</v>
      </c>
      <c r="J65" s="184">
        <v>48590000</v>
      </c>
      <c r="K65" s="184">
        <v>360000</v>
      </c>
      <c r="L65" s="184">
        <v>48590000</v>
      </c>
      <c r="M65" s="184">
        <v>3638781</v>
      </c>
      <c r="N65" s="184">
        <v>28525484</v>
      </c>
      <c r="O65" s="184">
        <v>361519</v>
      </c>
      <c r="P65" s="184">
        <v>25248222</v>
      </c>
      <c r="Q65" s="185">
        <f t="shared" si="2"/>
        <v>0.8098333333333333</v>
      </c>
      <c r="R65" s="186">
        <f t="shared" si="3"/>
        <v>0.47542473333333335</v>
      </c>
    </row>
    <row r="66" spans="1:18" s="187" customFormat="1" ht="14.25" hidden="1">
      <c r="A66" s="231">
        <v>2</v>
      </c>
      <c r="B66" s="232">
        <v>0</v>
      </c>
      <c r="C66" s="232">
        <v>4</v>
      </c>
      <c r="D66" s="233">
        <v>4</v>
      </c>
      <c r="E66" s="233">
        <v>15</v>
      </c>
      <c r="F66" s="233">
        <v>20</v>
      </c>
      <c r="G66" s="183" t="s">
        <v>155</v>
      </c>
      <c r="H66" s="184">
        <v>124378091</v>
      </c>
      <c r="I66" s="184">
        <v>0</v>
      </c>
      <c r="J66" s="184">
        <v>121420000</v>
      </c>
      <c r="K66" s="184">
        <v>0</v>
      </c>
      <c r="L66" s="184">
        <v>121420000</v>
      </c>
      <c r="M66" s="184">
        <v>21680071</v>
      </c>
      <c r="N66" s="184">
        <v>39368493</v>
      </c>
      <c r="O66" s="184">
        <v>15584099</v>
      </c>
      <c r="P66" s="184">
        <v>33272521</v>
      </c>
      <c r="Q66" s="185">
        <f t="shared" si="2"/>
        <v>0.976216944831546</v>
      </c>
      <c r="R66" s="186">
        <f t="shared" si="3"/>
        <v>0.3165227306793123</v>
      </c>
    </row>
    <row r="67" spans="1:18" s="187" customFormat="1" ht="14.25" hidden="1">
      <c r="A67" s="231">
        <v>2</v>
      </c>
      <c r="B67" s="232">
        <v>0</v>
      </c>
      <c r="C67" s="232">
        <v>4</v>
      </c>
      <c r="D67" s="233">
        <v>4</v>
      </c>
      <c r="E67" s="233">
        <v>17</v>
      </c>
      <c r="F67" s="233">
        <v>20</v>
      </c>
      <c r="G67" s="183" t="s">
        <v>112</v>
      </c>
      <c r="H67" s="184">
        <v>45000000</v>
      </c>
      <c r="I67" s="184">
        <v>0</v>
      </c>
      <c r="J67" s="184">
        <v>40680000</v>
      </c>
      <c r="K67" s="184">
        <v>0</v>
      </c>
      <c r="L67" s="184">
        <v>40680000</v>
      </c>
      <c r="M67" s="184">
        <v>16039798</v>
      </c>
      <c r="N67" s="184">
        <v>16354463</v>
      </c>
      <c r="O67" s="184">
        <v>12035610</v>
      </c>
      <c r="P67" s="184">
        <v>12350275</v>
      </c>
      <c r="Q67" s="185">
        <f t="shared" si="2"/>
        <v>0.904</v>
      </c>
      <c r="R67" s="186">
        <f t="shared" si="3"/>
        <v>0.36343251111111113</v>
      </c>
    </row>
    <row r="68" spans="1:18" s="187" customFormat="1" ht="14.25" hidden="1">
      <c r="A68" s="231">
        <v>2</v>
      </c>
      <c r="B68" s="232">
        <v>0</v>
      </c>
      <c r="C68" s="232">
        <v>4</v>
      </c>
      <c r="D68" s="233">
        <v>4</v>
      </c>
      <c r="E68" s="233">
        <v>18</v>
      </c>
      <c r="F68" s="233">
        <v>20</v>
      </c>
      <c r="G68" s="183" t="s">
        <v>156</v>
      </c>
      <c r="H68" s="184">
        <v>60000000</v>
      </c>
      <c r="I68" s="184">
        <v>0</v>
      </c>
      <c r="J68" s="184">
        <v>50680000</v>
      </c>
      <c r="K68" s="184">
        <v>0</v>
      </c>
      <c r="L68" s="184">
        <v>50680000</v>
      </c>
      <c r="M68" s="184">
        <v>25803024</v>
      </c>
      <c r="N68" s="184">
        <v>26057273</v>
      </c>
      <c r="O68" s="184">
        <v>19377040</v>
      </c>
      <c r="P68" s="184">
        <v>19631289</v>
      </c>
      <c r="Q68" s="185">
        <f t="shared" si="2"/>
        <v>0.8446666666666667</v>
      </c>
      <c r="R68" s="186">
        <f t="shared" si="3"/>
        <v>0.43428788333333335</v>
      </c>
    </row>
    <row r="69" spans="1:18" s="187" customFormat="1" ht="14.25" hidden="1">
      <c r="A69" s="231">
        <v>2</v>
      </c>
      <c r="B69" s="232">
        <v>0</v>
      </c>
      <c r="C69" s="232">
        <v>4</v>
      </c>
      <c r="D69" s="233">
        <v>4</v>
      </c>
      <c r="E69" s="233">
        <v>23</v>
      </c>
      <c r="F69" s="233">
        <v>20</v>
      </c>
      <c r="G69" s="183" t="s">
        <v>113</v>
      </c>
      <c r="H69" s="184">
        <v>20000000</v>
      </c>
      <c r="I69" s="184">
        <v>1010660</v>
      </c>
      <c r="J69" s="184">
        <v>17334765</v>
      </c>
      <c r="K69" s="184">
        <v>1010660</v>
      </c>
      <c r="L69" s="184">
        <v>17334765</v>
      </c>
      <c r="M69" s="184">
        <v>1014703</v>
      </c>
      <c r="N69" s="184">
        <v>16714931</v>
      </c>
      <c r="O69" s="184">
        <v>1014703</v>
      </c>
      <c r="P69" s="184">
        <v>16714931</v>
      </c>
      <c r="Q69" s="185">
        <f t="shared" si="2"/>
        <v>0.86673825</v>
      </c>
      <c r="R69" s="186">
        <f t="shared" si="3"/>
        <v>0.83574655</v>
      </c>
    </row>
    <row r="70" spans="1:18" s="180" customFormat="1" ht="15">
      <c r="A70" s="194">
        <v>2</v>
      </c>
      <c r="B70" s="195">
        <v>0</v>
      </c>
      <c r="C70" s="195">
        <v>4</v>
      </c>
      <c r="D70" s="196">
        <v>5</v>
      </c>
      <c r="E70" s="197"/>
      <c r="F70" s="197"/>
      <c r="G70" s="182" t="s">
        <v>115</v>
      </c>
      <c r="H70" s="177">
        <f aca="true" t="shared" si="23" ref="H70:P70">SUM(H71:H78)</f>
        <v>1969555000</v>
      </c>
      <c r="I70" s="177">
        <f t="shared" si="23"/>
        <v>-11802595</v>
      </c>
      <c r="J70" s="177">
        <f t="shared" si="23"/>
        <v>1636060716.4</v>
      </c>
      <c r="K70" s="177">
        <f t="shared" si="23"/>
        <v>544899274.4</v>
      </c>
      <c r="L70" s="177">
        <f t="shared" si="23"/>
        <v>1618466795.8</v>
      </c>
      <c r="M70" s="177">
        <f t="shared" si="23"/>
        <v>90485384</v>
      </c>
      <c r="N70" s="177">
        <f t="shared" si="23"/>
        <v>624750177</v>
      </c>
      <c r="O70" s="177">
        <f t="shared" si="23"/>
        <v>90485384</v>
      </c>
      <c r="P70" s="177">
        <f t="shared" si="23"/>
        <v>624750177</v>
      </c>
      <c r="Q70" s="203">
        <f t="shared" si="2"/>
        <v>0.8217423711447509</v>
      </c>
      <c r="R70" s="189">
        <f t="shared" si="3"/>
        <v>0.31720372216058956</v>
      </c>
    </row>
    <row r="71" spans="1:18" s="187" customFormat="1" ht="14.25" hidden="1">
      <c r="A71" s="231">
        <v>2</v>
      </c>
      <c r="B71" s="232">
        <v>0</v>
      </c>
      <c r="C71" s="232">
        <v>4</v>
      </c>
      <c r="D71" s="233">
        <v>5</v>
      </c>
      <c r="E71" s="233">
        <v>1</v>
      </c>
      <c r="F71" s="233">
        <v>20</v>
      </c>
      <c r="G71" s="183" t="s">
        <v>116</v>
      </c>
      <c r="H71" s="184">
        <v>1273300000</v>
      </c>
      <c r="I71" s="184">
        <v>-13984846</v>
      </c>
      <c r="J71" s="184">
        <v>1116791164.95</v>
      </c>
      <c r="K71" s="184">
        <v>541260775.85</v>
      </c>
      <c r="L71" s="184">
        <v>1113523437.8</v>
      </c>
      <c r="M71" s="184">
        <v>36055563</v>
      </c>
      <c r="N71" s="184">
        <v>283603630</v>
      </c>
      <c r="O71" s="184">
        <v>36055563</v>
      </c>
      <c r="P71" s="184">
        <v>283603630</v>
      </c>
      <c r="Q71" s="185">
        <f t="shared" si="2"/>
        <v>0.8745177395743343</v>
      </c>
      <c r="R71" s="186">
        <f t="shared" si="3"/>
        <v>0.22273119453388832</v>
      </c>
    </row>
    <row r="72" spans="1:18" s="187" customFormat="1" ht="14.25" hidden="1">
      <c r="A72" s="231">
        <v>2</v>
      </c>
      <c r="B72" s="232">
        <v>0</v>
      </c>
      <c r="C72" s="232">
        <v>4</v>
      </c>
      <c r="D72" s="233">
        <v>5</v>
      </c>
      <c r="E72" s="233">
        <v>2</v>
      </c>
      <c r="F72" s="233">
        <v>20</v>
      </c>
      <c r="G72" s="183" t="s">
        <v>117</v>
      </c>
      <c r="H72" s="184">
        <v>240000000</v>
      </c>
      <c r="I72" s="184">
        <v>-825649</v>
      </c>
      <c r="J72" s="184">
        <v>199660414</v>
      </c>
      <c r="K72" s="184">
        <v>630600</v>
      </c>
      <c r="L72" s="184">
        <v>199660414</v>
      </c>
      <c r="M72" s="184">
        <v>31276225</v>
      </c>
      <c r="N72" s="184">
        <v>134503737</v>
      </c>
      <c r="O72" s="184">
        <v>31276225</v>
      </c>
      <c r="P72" s="184">
        <v>134503737</v>
      </c>
      <c r="Q72" s="185">
        <f t="shared" si="2"/>
        <v>0.8319183916666667</v>
      </c>
      <c r="R72" s="186">
        <f t="shared" si="3"/>
        <v>0.5604322375</v>
      </c>
    </row>
    <row r="73" spans="1:18" s="187" customFormat="1" ht="28.5" hidden="1">
      <c r="A73" s="231">
        <v>2</v>
      </c>
      <c r="B73" s="232">
        <v>0</v>
      </c>
      <c r="C73" s="232">
        <v>4</v>
      </c>
      <c r="D73" s="233">
        <v>5</v>
      </c>
      <c r="E73" s="233">
        <v>5</v>
      </c>
      <c r="F73" s="233">
        <v>20</v>
      </c>
      <c r="G73" s="183" t="s">
        <v>118</v>
      </c>
      <c r="H73" s="184">
        <v>7175000</v>
      </c>
      <c r="I73" s="184">
        <v>0</v>
      </c>
      <c r="J73" s="184">
        <v>198800</v>
      </c>
      <c r="K73" s="184">
        <v>0</v>
      </c>
      <c r="L73" s="184">
        <v>198800</v>
      </c>
      <c r="M73" s="184">
        <v>0</v>
      </c>
      <c r="N73" s="184">
        <v>173111</v>
      </c>
      <c r="O73" s="184">
        <v>0</v>
      </c>
      <c r="P73" s="184">
        <v>173111</v>
      </c>
      <c r="Q73" s="185">
        <f t="shared" si="2"/>
        <v>0.027707317073170732</v>
      </c>
      <c r="R73" s="186">
        <f t="shared" si="3"/>
        <v>0.024126968641114983</v>
      </c>
    </row>
    <row r="74" spans="1:18" s="187" customFormat="1" ht="14.25" hidden="1">
      <c r="A74" s="231">
        <v>2</v>
      </c>
      <c r="B74" s="232">
        <v>0</v>
      </c>
      <c r="C74" s="232">
        <v>4</v>
      </c>
      <c r="D74" s="233">
        <v>5</v>
      </c>
      <c r="E74" s="233">
        <v>6</v>
      </c>
      <c r="F74" s="233">
        <v>20</v>
      </c>
      <c r="G74" s="183" t="s">
        <v>119</v>
      </c>
      <c r="H74" s="184">
        <v>23000000</v>
      </c>
      <c r="I74" s="184">
        <v>40000</v>
      </c>
      <c r="J74" s="184">
        <v>15054400</v>
      </c>
      <c r="K74" s="184">
        <v>40000</v>
      </c>
      <c r="L74" s="184">
        <v>15054400</v>
      </c>
      <c r="M74" s="184">
        <v>1250021</v>
      </c>
      <c r="N74" s="184">
        <v>8347068</v>
      </c>
      <c r="O74" s="184">
        <v>1250021</v>
      </c>
      <c r="P74" s="184">
        <v>8347068</v>
      </c>
      <c r="Q74" s="185">
        <f t="shared" si="2"/>
        <v>0.6545391304347826</v>
      </c>
      <c r="R74" s="186">
        <f t="shared" si="3"/>
        <v>0.362916</v>
      </c>
    </row>
    <row r="75" spans="1:18" s="187" customFormat="1" ht="14.25" hidden="1">
      <c r="A75" s="231">
        <v>2</v>
      </c>
      <c r="B75" s="232">
        <v>0</v>
      </c>
      <c r="C75" s="232">
        <v>4</v>
      </c>
      <c r="D75" s="233">
        <v>5</v>
      </c>
      <c r="E75" s="233">
        <v>8</v>
      </c>
      <c r="F75" s="233">
        <v>20</v>
      </c>
      <c r="G75" s="183" t="s">
        <v>120</v>
      </c>
      <c r="H75" s="184">
        <v>100000000</v>
      </c>
      <c r="I75" s="184">
        <v>0</v>
      </c>
      <c r="J75" s="184">
        <v>65636451.53</v>
      </c>
      <c r="K75" s="184">
        <v>-0.73</v>
      </c>
      <c r="L75" s="184">
        <v>61895232.8</v>
      </c>
      <c r="M75" s="184">
        <v>0</v>
      </c>
      <c r="N75" s="184">
        <v>29806412.8</v>
      </c>
      <c r="O75" s="184">
        <v>0</v>
      </c>
      <c r="P75" s="184">
        <v>29806412.8</v>
      </c>
      <c r="Q75" s="185">
        <f t="shared" si="2"/>
        <v>0.618952328</v>
      </c>
      <c r="R75" s="186">
        <f t="shared" si="3"/>
        <v>0.298064128</v>
      </c>
    </row>
    <row r="76" spans="1:18" s="187" customFormat="1" ht="14.25" hidden="1">
      <c r="A76" s="231">
        <v>2</v>
      </c>
      <c r="B76" s="232">
        <v>0</v>
      </c>
      <c r="C76" s="232">
        <v>4</v>
      </c>
      <c r="D76" s="233">
        <v>5</v>
      </c>
      <c r="E76" s="233">
        <v>9</v>
      </c>
      <c r="F76" s="233">
        <v>20</v>
      </c>
      <c r="G76" s="183" t="s">
        <v>121</v>
      </c>
      <c r="H76" s="184">
        <v>37080000</v>
      </c>
      <c r="I76" s="184">
        <v>2967900</v>
      </c>
      <c r="J76" s="184">
        <v>29323483.92</v>
      </c>
      <c r="K76" s="184">
        <v>2967899.28</v>
      </c>
      <c r="L76" s="184">
        <v>28674752.2</v>
      </c>
      <c r="M76" s="184">
        <v>2979182</v>
      </c>
      <c r="N76" s="184">
        <v>23661432.2</v>
      </c>
      <c r="O76" s="184">
        <v>2979182</v>
      </c>
      <c r="P76" s="184">
        <v>23661432.2</v>
      </c>
      <c r="Q76" s="185">
        <f aca="true" t="shared" si="24" ref="Q76:Q142">_xlfn.IFERROR((L76/H76),0)</f>
        <v>0.773321256742179</v>
      </c>
      <c r="R76" s="186">
        <f aca="true" t="shared" si="25" ref="R76:R142">_xlfn.IFERROR((N76/H76),0)</f>
        <v>0.638118451995685</v>
      </c>
    </row>
    <row r="77" spans="1:18" s="187" customFormat="1" ht="14.25" hidden="1">
      <c r="A77" s="231">
        <v>2</v>
      </c>
      <c r="B77" s="232">
        <v>0</v>
      </c>
      <c r="C77" s="232">
        <v>4</v>
      </c>
      <c r="D77" s="233">
        <v>5</v>
      </c>
      <c r="E77" s="233">
        <v>10</v>
      </c>
      <c r="F77" s="233">
        <v>20</v>
      </c>
      <c r="G77" s="183" t="s">
        <v>122</v>
      </c>
      <c r="H77" s="184">
        <v>274000000</v>
      </c>
      <c r="I77" s="184">
        <v>0</v>
      </c>
      <c r="J77" s="184">
        <v>208267620</v>
      </c>
      <c r="K77" s="184">
        <v>0</v>
      </c>
      <c r="L77" s="184">
        <v>198331377</v>
      </c>
      <c r="M77" s="184">
        <v>18924393</v>
      </c>
      <c r="N77" s="184">
        <v>143615723</v>
      </c>
      <c r="O77" s="184">
        <v>18924393</v>
      </c>
      <c r="P77" s="184">
        <v>143615723</v>
      </c>
      <c r="Q77" s="185">
        <f t="shared" si="24"/>
        <v>0.7238371423357665</v>
      </c>
      <c r="R77" s="186">
        <f t="shared" si="25"/>
        <v>0.5241449744525547</v>
      </c>
    </row>
    <row r="78" spans="1:18" s="187" customFormat="1" ht="14.25" hidden="1">
      <c r="A78" s="231">
        <v>2</v>
      </c>
      <c r="B78" s="232">
        <v>0</v>
      </c>
      <c r="C78" s="232">
        <v>4</v>
      </c>
      <c r="D78" s="233">
        <v>5</v>
      </c>
      <c r="E78" s="233">
        <v>12</v>
      </c>
      <c r="F78" s="233">
        <v>20</v>
      </c>
      <c r="G78" s="183" t="s">
        <v>123</v>
      </c>
      <c r="H78" s="184">
        <v>15000000</v>
      </c>
      <c r="I78" s="184">
        <v>0</v>
      </c>
      <c r="J78" s="184">
        <v>1128382</v>
      </c>
      <c r="K78" s="184">
        <v>0</v>
      </c>
      <c r="L78" s="184">
        <v>1128382</v>
      </c>
      <c r="M78" s="184">
        <v>0</v>
      </c>
      <c r="N78" s="184">
        <v>1039063</v>
      </c>
      <c r="O78" s="184">
        <v>0</v>
      </c>
      <c r="P78" s="184">
        <v>1039063</v>
      </c>
      <c r="Q78" s="185">
        <f t="shared" si="24"/>
        <v>0.07522546666666667</v>
      </c>
      <c r="R78" s="186">
        <f t="shared" si="25"/>
        <v>0.06927086666666667</v>
      </c>
    </row>
    <row r="79" spans="1:18" s="180" customFormat="1" ht="15">
      <c r="A79" s="194">
        <v>2</v>
      </c>
      <c r="B79" s="195">
        <v>0</v>
      </c>
      <c r="C79" s="195">
        <v>4</v>
      </c>
      <c r="D79" s="196">
        <v>6</v>
      </c>
      <c r="E79" s="197"/>
      <c r="F79" s="197"/>
      <c r="G79" s="182" t="s">
        <v>124</v>
      </c>
      <c r="H79" s="177">
        <f aca="true" t="shared" si="26" ref="H79:P79">SUM(H80:H84)</f>
        <v>205330000</v>
      </c>
      <c r="I79" s="177">
        <f t="shared" si="26"/>
        <v>742600</v>
      </c>
      <c r="J79" s="177">
        <f t="shared" si="26"/>
        <v>192183896</v>
      </c>
      <c r="K79" s="177">
        <f t="shared" si="26"/>
        <v>742600</v>
      </c>
      <c r="L79" s="177">
        <f t="shared" si="26"/>
        <v>192183896</v>
      </c>
      <c r="M79" s="177">
        <f t="shared" si="26"/>
        <v>32763367</v>
      </c>
      <c r="N79" s="177">
        <f t="shared" si="26"/>
        <v>66863781</v>
      </c>
      <c r="O79" s="177">
        <f t="shared" si="26"/>
        <v>58368560</v>
      </c>
      <c r="P79" s="177">
        <f t="shared" si="26"/>
        <v>66863781</v>
      </c>
      <c r="Q79" s="203">
        <f t="shared" si="24"/>
        <v>0.9359757268786831</v>
      </c>
      <c r="R79" s="189">
        <f t="shared" si="25"/>
        <v>0.32564058345103003</v>
      </c>
    </row>
    <row r="80" spans="1:18" s="187" customFormat="1" ht="14.25" hidden="1">
      <c r="A80" s="231">
        <v>2</v>
      </c>
      <c r="B80" s="232">
        <v>0</v>
      </c>
      <c r="C80" s="232">
        <v>4</v>
      </c>
      <c r="D80" s="233">
        <v>6</v>
      </c>
      <c r="E80" s="233">
        <v>2</v>
      </c>
      <c r="F80" s="233">
        <v>20</v>
      </c>
      <c r="G80" s="183" t="s">
        <v>125</v>
      </c>
      <c r="H80" s="184">
        <v>186180000</v>
      </c>
      <c r="I80" s="184">
        <v>200000</v>
      </c>
      <c r="J80" s="184">
        <v>182609376</v>
      </c>
      <c r="K80" s="184">
        <v>200000</v>
      </c>
      <c r="L80" s="184">
        <v>182609376</v>
      </c>
      <c r="M80" s="184">
        <v>32218597</v>
      </c>
      <c r="N80" s="184">
        <v>58960100</v>
      </c>
      <c r="O80" s="184">
        <v>57823790</v>
      </c>
      <c r="P80" s="184">
        <v>58960100</v>
      </c>
      <c r="Q80" s="185">
        <f t="shared" si="24"/>
        <v>0.9808216564614889</v>
      </c>
      <c r="R80" s="186">
        <f t="shared" si="25"/>
        <v>0.31668331721989473</v>
      </c>
    </row>
    <row r="81" spans="1:18" s="187" customFormat="1" ht="14.25" hidden="1">
      <c r="A81" s="231">
        <v>2</v>
      </c>
      <c r="B81" s="232">
        <v>0</v>
      </c>
      <c r="C81" s="232">
        <v>4</v>
      </c>
      <c r="D81" s="233">
        <v>6</v>
      </c>
      <c r="E81" s="233">
        <v>3</v>
      </c>
      <c r="F81" s="233">
        <v>20</v>
      </c>
      <c r="G81" s="183" t="s">
        <v>126</v>
      </c>
      <c r="H81" s="184">
        <v>3000000</v>
      </c>
      <c r="I81" s="184">
        <v>0</v>
      </c>
      <c r="J81" s="184">
        <v>1224000</v>
      </c>
      <c r="K81" s="184">
        <v>0</v>
      </c>
      <c r="L81" s="184">
        <v>1224000</v>
      </c>
      <c r="M81" s="184">
        <v>0</v>
      </c>
      <c r="N81" s="184">
        <v>1204800</v>
      </c>
      <c r="O81" s="184">
        <v>0</v>
      </c>
      <c r="P81" s="184">
        <v>1204800</v>
      </c>
      <c r="Q81" s="185">
        <f t="shared" si="24"/>
        <v>0.408</v>
      </c>
      <c r="R81" s="186">
        <f t="shared" si="25"/>
        <v>0.4016</v>
      </c>
    </row>
    <row r="82" spans="1:18" s="187" customFormat="1" ht="14.25" hidden="1">
      <c r="A82" s="231">
        <v>2</v>
      </c>
      <c r="B82" s="232">
        <v>0</v>
      </c>
      <c r="C82" s="232">
        <v>4</v>
      </c>
      <c r="D82" s="233">
        <v>6</v>
      </c>
      <c r="E82" s="233">
        <v>5</v>
      </c>
      <c r="F82" s="233">
        <v>20</v>
      </c>
      <c r="G82" s="183" t="s">
        <v>157</v>
      </c>
      <c r="H82" s="184">
        <v>2200000</v>
      </c>
      <c r="I82" s="184">
        <v>0</v>
      </c>
      <c r="J82" s="184">
        <v>1882920</v>
      </c>
      <c r="K82" s="184">
        <v>0</v>
      </c>
      <c r="L82" s="184">
        <v>1882920</v>
      </c>
      <c r="M82" s="184">
        <v>0</v>
      </c>
      <c r="N82" s="184">
        <v>275892</v>
      </c>
      <c r="O82" s="184">
        <v>0</v>
      </c>
      <c r="P82" s="184">
        <v>275892</v>
      </c>
      <c r="Q82" s="185">
        <f t="shared" si="24"/>
        <v>0.8558727272727272</v>
      </c>
      <c r="R82" s="186">
        <f t="shared" si="25"/>
        <v>0.12540545454545454</v>
      </c>
    </row>
    <row r="83" spans="1:18" s="187" customFormat="1" ht="14.25" hidden="1">
      <c r="A83" s="231">
        <v>2</v>
      </c>
      <c r="B83" s="232">
        <v>0</v>
      </c>
      <c r="C83" s="232">
        <v>4</v>
      </c>
      <c r="D83" s="233">
        <v>6</v>
      </c>
      <c r="E83" s="233">
        <v>7</v>
      </c>
      <c r="F83" s="233">
        <v>20</v>
      </c>
      <c r="G83" s="183" t="s">
        <v>127</v>
      </c>
      <c r="H83" s="184">
        <v>8800000</v>
      </c>
      <c r="I83" s="184">
        <v>542600</v>
      </c>
      <c r="J83" s="184">
        <v>6445400</v>
      </c>
      <c r="K83" s="184">
        <v>542600</v>
      </c>
      <c r="L83" s="184">
        <v>6445400</v>
      </c>
      <c r="M83" s="184">
        <v>544770</v>
      </c>
      <c r="N83" s="184">
        <v>6422989</v>
      </c>
      <c r="O83" s="184">
        <v>544770</v>
      </c>
      <c r="P83" s="184">
        <v>6422989</v>
      </c>
      <c r="Q83" s="185">
        <f t="shared" si="24"/>
        <v>0.7324318181818181</v>
      </c>
      <c r="R83" s="186">
        <f t="shared" si="25"/>
        <v>0.7298851136363637</v>
      </c>
    </row>
    <row r="84" spans="1:18" s="187" customFormat="1" ht="14.25" hidden="1">
      <c r="A84" s="231">
        <v>2</v>
      </c>
      <c r="B84" s="232">
        <v>0</v>
      </c>
      <c r="C84" s="232">
        <v>4</v>
      </c>
      <c r="D84" s="233">
        <v>6</v>
      </c>
      <c r="E84" s="233">
        <v>8</v>
      </c>
      <c r="F84" s="233">
        <v>20</v>
      </c>
      <c r="G84" s="183" t="s">
        <v>128</v>
      </c>
      <c r="H84" s="184">
        <v>5150000</v>
      </c>
      <c r="I84" s="184">
        <v>0</v>
      </c>
      <c r="J84" s="184">
        <v>22200</v>
      </c>
      <c r="K84" s="184">
        <v>0</v>
      </c>
      <c r="L84" s="184">
        <v>22200</v>
      </c>
      <c r="M84" s="184">
        <v>0</v>
      </c>
      <c r="N84" s="184">
        <v>0</v>
      </c>
      <c r="O84" s="184">
        <v>0</v>
      </c>
      <c r="P84" s="184">
        <v>0</v>
      </c>
      <c r="Q84" s="185">
        <f t="shared" si="24"/>
        <v>0.004310679611650485</v>
      </c>
      <c r="R84" s="186">
        <f t="shared" si="25"/>
        <v>0</v>
      </c>
    </row>
    <row r="85" spans="1:18" s="180" customFormat="1" ht="15">
      <c r="A85" s="194">
        <v>2</v>
      </c>
      <c r="B85" s="195">
        <v>0</v>
      </c>
      <c r="C85" s="195">
        <v>4</v>
      </c>
      <c r="D85" s="196">
        <v>7</v>
      </c>
      <c r="E85" s="197"/>
      <c r="F85" s="197"/>
      <c r="G85" s="182" t="s">
        <v>129</v>
      </c>
      <c r="H85" s="177">
        <f>SUM(H86:H87)</f>
        <v>122690667</v>
      </c>
      <c r="I85" s="177">
        <f aca="true" t="shared" si="27" ref="I85:P85">SUM(I86:I87)</f>
        <v>-32214667</v>
      </c>
      <c r="J85" s="177">
        <f t="shared" si="27"/>
        <v>83378446</v>
      </c>
      <c r="K85" s="177">
        <f t="shared" si="27"/>
        <v>696000</v>
      </c>
      <c r="L85" s="177">
        <f t="shared" si="27"/>
        <v>83378446</v>
      </c>
      <c r="M85" s="177">
        <f t="shared" si="27"/>
        <v>7122717</v>
      </c>
      <c r="N85" s="177">
        <f t="shared" si="27"/>
        <v>33325408</v>
      </c>
      <c r="O85" s="177">
        <f t="shared" si="27"/>
        <v>8520517</v>
      </c>
      <c r="P85" s="177">
        <f t="shared" si="27"/>
        <v>33325408</v>
      </c>
      <c r="Q85" s="203">
        <f t="shared" si="24"/>
        <v>0.6795826287259487</v>
      </c>
      <c r="R85" s="189">
        <f t="shared" si="25"/>
        <v>0.27162137768800293</v>
      </c>
    </row>
    <row r="86" spans="1:18" s="187" customFormat="1" ht="14.25" hidden="1">
      <c r="A86" s="231">
        <v>2</v>
      </c>
      <c r="B86" s="232">
        <v>0</v>
      </c>
      <c r="C86" s="232">
        <v>4</v>
      </c>
      <c r="D86" s="233">
        <v>7</v>
      </c>
      <c r="E86" s="233">
        <v>5</v>
      </c>
      <c r="F86" s="233">
        <v>20</v>
      </c>
      <c r="G86" s="183" t="s">
        <v>130</v>
      </c>
      <c r="H86" s="184">
        <v>22900000</v>
      </c>
      <c r="I86" s="184">
        <v>0</v>
      </c>
      <c r="J86" s="184">
        <v>17787846</v>
      </c>
      <c r="K86" s="184">
        <v>0</v>
      </c>
      <c r="L86" s="184">
        <v>17787846</v>
      </c>
      <c r="M86" s="184">
        <v>1608176</v>
      </c>
      <c r="N86" s="184">
        <v>12235377</v>
      </c>
      <c r="O86" s="184">
        <v>3005976</v>
      </c>
      <c r="P86" s="184">
        <v>12235377</v>
      </c>
      <c r="Q86" s="185">
        <f t="shared" si="24"/>
        <v>0.7767618340611354</v>
      </c>
      <c r="R86" s="186">
        <f t="shared" si="25"/>
        <v>0.5342959388646288</v>
      </c>
    </row>
    <row r="87" spans="1:18" s="187" customFormat="1" ht="28.5" hidden="1">
      <c r="A87" s="231">
        <v>2</v>
      </c>
      <c r="B87" s="232">
        <v>0</v>
      </c>
      <c r="C87" s="232">
        <v>4</v>
      </c>
      <c r="D87" s="233">
        <v>7</v>
      </c>
      <c r="E87" s="233">
        <v>6</v>
      </c>
      <c r="F87" s="233">
        <v>20</v>
      </c>
      <c r="G87" s="183" t="s">
        <v>131</v>
      </c>
      <c r="H87" s="184">
        <v>99790667</v>
      </c>
      <c r="I87" s="184">
        <v>-32214667</v>
      </c>
      <c r="J87" s="184">
        <v>65590600</v>
      </c>
      <c r="K87" s="184">
        <v>696000</v>
      </c>
      <c r="L87" s="184">
        <v>65590600</v>
      </c>
      <c r="M87" s="184">
        <v>5514541</v>
      </c>
      <c r="N87" s="184">
        <v>21090031</v>
      </c>
      <c r="O87" s="184">
        <v>5514541</v>
      </c>
      <c r="P87" s="184">
        <v>21090031</v>
      </c>
      <c r="Q87" s="185">
        <f t="shared" si="24"/>
        <v>0.6572819079363403</v>
      </c>
      <c r="R87" s="186">
        <f t="shared" si="25"/>
        <v>0.2113427200561752</v>
      </c>
    </row>
    <row r="88" spans="1:18" s="180" customFormat="1" ht="15">
      <c r="A88" s="194">
        <v>2</v>
      </c>
      <c r="B88" s="195">
        <v>0</v>
      </c>
      <c r="C88" s="195">
        <v>4</v>
      </c>
      <c r="D88" s="196">
        <v>8</v>
      </c>
      <c r="E88" s="197"/>
      <c r="F88" s="197"/>
      <c r="G88" s="182" t="s">
        <v>132</v>
      </c>
      <c r="H88" s="177">
        <f aca="true" t="shared" si="28" ref="H88:P88">SUM(H89:H93)</f>
        <v>456000000</v>
      </c>
      <c r="I88" s="177">
        <f t="shared" si="28"/>
        <v>0</v>
      </c>
      <c r="J88" s="177">
        <f t="shared" si="28"/>
        <v>456000000</v>
      </c>
      <c r="K88" s="177">
        <f t="shared" si="28"/>
        <v>-30000000</v>
      </c>
      <c r="L88" s="177">
        <f t="shared" si="28"/>
        <v>333946400</v>
      </c>
      <c r="M88" s="177">
        <f t="shared" si="28"/>
        <v>36318812.78</v>
      </c>
      <c r="N88" s="177">
        <f t="shared" si="28"/>
        <v>187443312.57999998</v>
      </c>
      <c r="O88" s="177">
        <f t="shared" si="28"/>
        <v>36318812.78</v>
      </c>
      <c r="P88" s="177">
        <f t="shared" si="28"/>
        <v>187443312.57999998</v>
      </c>
      <c r="Q88" s="203">
        <f t="shared" si="24"/>
        <v>0.7323385964912281</v>
      </c>
      <c r="R88" s="189">
        <f t="shared" si="25"/>
        <v>0.4110598960087719</v>
      </c>
    </row>
    <row r="89" spans="1:18" s="187" customFormat="1" ht="14.25" hidden="1">
      <c r="A89" s="231">
        <v>2</v>
      </c>
      <c r="B89" s="232">
        <v>0</v>
      </c>
      <c r="C89" s="232">
        <v>4</v>
      </c>
      <c r="D89" s="233">
        <v>8</v>
      </c>
      <c r="E89" s="233">
        <v>1</v>
      </c>
      <c r="F89" s="233">
        <v>20</v>
      </c>
      <c r="G89" s="183" t="s">
        <v>133</v>
      </c>
      <c r="H89" s="184">
        <v>52400000</v>
      </c>
      <c r="I89" s="184">
        <v>30000000</v>
      </c>
      <c r="J89" s="184">
        <v>52400000</v>
      </c>
      <c r="K89" s="184">
        <v>0</v>
      </c>
      <c r="L89" s="184">
        <v>21607200</v>
      </c>
      <c r="M89" s="184">
        <v>1163069</v>
      </c>
      <c r="N89" s="184">
        <v>6876557</v>
      </c>
      <c r="O89" s="184">
        <v>1163069</v>
      </c>
      <c r="P89" s="184">
        <v>6876557</v>
      </c>
      <c r="Q89" s="185">
        <f t="shared" si="24"/>
        <v>0.41235114503816794</v>
      </c>
      <c r="R89" s="186">
        <f t="shared" si="25"/>
        <v>0.1312320038167939</v>
      </c>
    </row>
    <row r="90" spans="1:18" s="187" customFormat="1" ht="14.25" hidden="1">
      <c r="A90" s="231">
        <v>2</v>
      </c>
      <c r="B90" s="232">
        <v>0</v>
      </c>
      <c r="C90" s="232">
        <v>4</v>
      </c>
      <c r="D90" s="233">
        <v>8</v>
      </c>
      <c r="E90" s="233">
        <v>2</v>
      </c>
      <c r="F90" s="233">
        <v>20</v>
      </c>
      <c r="G90" s="183" t="s">
        <v>134</v>
      </c>
      <c r="H90" s="184">
        <v>282000000</v>
      </c>
      <c r="I90" s="184">
        <v>-30000000</v>
      </c>
      <c r="J90" s="184">
        <v>282000000</v>
      </c>
      <c r="K90" s="184">
        <v>-30000000</v>
      </c>
      <c r="L90" s="184">
        <v>215496000</v>
      </c>
      <c r="M90" s="184">
        <v>27444766</v>
      </c>
      <c r="N90" s="184">
        <v>123166773</v>
      </c>
      <c r="O90" s="184">
        <v>27444766</v>
      </c>
      <c r="P90" s="184">
        <v>123166773</v>
      </c>
      <c r="Q90" s="185">
        <f t="shared" si="24"/>
        <v>0.7641702127659574</v>
      </c>
      <c r="R90" s="186">
        <f t="shared" si="25"/>
        <v>0.43676160638297873</v>
      </c>
    </row>
    <row r="91" spans="1:18" s="187" customFormat="1" ht="14.25" hidden="1">
      <c r="A91" s="231">
        <v>2</v>
      </c>
      <c r="B91" s="232">
        <v>0</v>
      </c>
      <c r="C91" s="232"/>
      <c r="D91" s="233">
        <v>8</v>
      </c>
      <c r="E91" s="233">
        <v>3</v>
      </c>
      <c r="F91" s="233">
        <v>20</v>
      </c>
      <c r="G91" s="183" t="s">
        <v>435</v>
      </c>
      <c r="H91" s="184">
        <v>9600</v>
      </c>
      <c r="I91" s="184">
        <v>0</v>
      </c>
      <c r="J91" s="184">
        <v>9600</v>
      </c>
      <c r="K91" s="184">
        <v>0</v>
      </c>
      <c r="L91" s="184">
        <v>9600</v>
      </c>
      <c r="M91" s="184">
        <v>0</v>
      </c>
      <c r="N91" s="184">
        <v>0</v>
      </c>
      <c r="O91" s="184">
        <v>0</v>
      </c>
      <c r="P91" s="184">
        <v>0</v>
      </c>
      <c r="Q91" s="185">
        <f t="shared" si="24"/>
        <v>1</v>
      </c>
      <c r="R91" s="186">
        <f t="shared" si="25"/>
        <v>0</v>
      </c>
    </row>
    <row r="92" spans="1:18" s="187" customFormat="1" ht="14.25" hidden="1">
      <c r="A92" s="231">
        <v>2</v>
      </c>
      <c r="B92" s="232">
        <v>0</v>
      </c>
      <c r="C92" s="232">
        <v>4</v>
      </c>
      <c r="D92" s="233">
        <v>8</v>
      </c>
      <c r="E92" s="233">
        <v>5</v>
      </c>
      <c r="F92" s="233">
        <v>20</v>
      </c>
      <c r="G92" s="183" t="s">
        <v>135</v>
      </c>
      <c r="H92" s="184">
        <v>53190400</v>
      </c>
      <c r="I92" s="184">
        <v>0</v>
      </c>
      <c r="J92" s="184">
        <v>53190400</v>
      </c>
      <c r="K92" s="184">
        <v>0</v>
      </c>
      <c r="L92" s="184">
        <v>53190400</v>
      </c>
      <c r="M92" s="184">
        <v>3727776.78</v>
      </c>
      <c r="N92" s="184">
        <v>32666577.58</v>
      </c>
      <c r="O92" s="184">
        <v>3727776.78</v>
      </c>
      <c r="P92" s="184">
        <v>32666577.58</v>
      </c>
      <c r="Q92" s="185">
        <f t="shared" si="24"/>
        <v>1</v>
      </c>
      <c r="R92" s="186">
        <f t="shared" si="25"/>
        <v>0.6141442361779569</v>
      </c>
    </row>
    <row r="93" spans="1:18" s="187" customFormat="1" ht="14.25" hidden="1">
      <c r="A93" s="231">
        <v>2</v>
      </c>
      <c r="B93" s="232">
        <v>0</v>
      </c>
      <c r="C93" s="232">
        <v>4</v>
      </c>
      <c r="D93" s="233">
        <v>8</v>
      </c>
      <c r="E93" s="233">
        <v>6</v>
      </c>
      <c r="F93" s="233">
        <v>20</v>
      </c>
      <c r="G93" s="183" t="s">
        <v>136</v>
      </c>
      <c r="H93" s="184">
        <v>68400000</v>
      </c>
      <c r="I93" s="184">
        <v>0</v>
      </c>
      <c r="J93" s="184">
        <v>68400000</v>
      </c>
      <c r="K93" s="184">
        <v>0</v>
      </c>
      <c r="L93" s="184">
        <v>43643200</v>
      </c>
      <c r="M93" s="184">
        <v>3983201</v>
      </c>
      <c r="N93" s="184">
        <v>24733405</v>
      </c>
      <c r="O93" s="184">
        <v>3983201</v>
      </c>
      <c r="P93" s="184">
        <v>24733405</v>
      </c>
      <c r="Q93" s="185">
        <f t="shared" si="24"/>
        <v>0.6380584795321638</v>
      </c>
      <c r="R93" s="186">
        <f t="shared" si="25"/>
        <v>0.36159948830409355</v>
      </c>
    </row>
    <row r="94" spans="1:18" s="180" customFormat="1" ht="15">
      <c r="A94" s="194">
        <v>2</v>
      </c>
      <c r="B94" s="195">
        <v>0</v>
      </c>
      <c r="C94" s="195">
        <v>4</v>
      </c>
      <c r="D94" s="196">
        <v>9</v>
      </c>
      <c r="E94" s="197"/>
      <c r="F94" s="197"/>
      <c r="G94" s="182" t="s">
        <v>137</v>
      </c>
      <c r="H94" s="177">
        <f aca="true" t="shared" si="29" ref="H94:P94">SUM(H95:H96)</f>
        <v>727720000</v>
      </c>
      <c r="I94" s="177">
        <f t="shared" si="29"/>
        <v>0</v>
      </c>
      <c r="J94" s="177">
        <f t="shared" si="29"/>
        <v>711592288</v>
      </c>
      <c r="K94" s="177">
        <f t="shared" si="29"/>
        <v>146345983</v>
      </c>
      <c r="L94" s="177">
        <f t="shared" si="29"/>
        <v>711592288</v>
      </c>
      <c r="M94" s="177">
        <f t="shared" si="29"/>
        <v>0</v>
      </c>
      <c r="N94" s="177">
        <f t="shared" si="29"/>
        <v>560898509</v>
      </c>
      <c r="O94" s="177">
        <f t="shared" si="29"/>
        <v>0</v>
      </c>
      <c r="P94" s="177">
        <f t="shared" si="29"/>
        <v>560898509</v>
      </c>
      <c r="Q94" s="203">
        <f t="shared" si="24"/>
        <v>0.9778380256142473</v>
      </c>
      <c r="R94" s="189">
        <f t="shared" si="25"/>
        <v>0.7707614315945693</v>
      </c>
    </row>
    <row r="95" spans="1:18" s="187" customFormat="1" ht="14.25" hidden="1">
      <c r="A95" s="231">
        <v>2</v>
      </c>
      <c r="B95" s="232">
        <v>0</v>
      </c>
      <c r="C95" s="232">
        <v>4</v>
      </c>
      <c r="D95" s="233">
        <v>9</v>
      </c>
      <c r="E95" s="233">
        <v>5</v>
      </c>
      <c r="F95" s="233">
        <v>20</v>
      </c>
      <c r="G95" s="183" t="s">
        <v>138</v>
      </c>
      <c r="H95" s="184">
        <v>183000000</v>
      </c>
      <c r="I95" s="184">
        <v>0</v>
      </c>
      <c r="J95" s="184">
        <v>182625228</v>
      </c>
      <c r="K95" s="184">
        <v>146345983</v>
      </c>
      <c r="L95" s="184">
        <v>182625228</v>
      </c>
      <c r="M95" s="184">
        <v>0</v>
      </c>
      <c r="N95" s="184">
        <v>35179402</v>
      </c>
      <c r="O95" s="184">
        <v>0</v>
      </c>
      <c r="P95" s="184">
        <v>35179402</v>
      </c>
      <c r="Q95" s="185">
        <f t="shared" si="24"/>
        <v>0.9979520655737705</v>
      </c>
      <c r="R95" s="186">
        <f t="shared" si="25"/>
        <v>0.19223716939890712</v>
      </c>
    </row>
    <row r="96" spans="1:18" s="187" customFormat="1" ht="14.25" hidden="1">
      <c r="A96" s="231">
        <v>2</v>
      </c>
      <c r="B96" s="232">
        <v>0</v>
      </c>
      <c r="C96" s="232">
        <v>4</v>
      </c>
      <c r="D96" s="233">
        <v>9</v>
      </c>
      <c r="E96" s="233">
        <v>13</v>
      </c>
      <c r="F96" s="233">
        <v>20</v>
      </c>
      <c r="G96" s="183" t="s">
        <v>139</v>
      </c>
      <c r="H96" s="184">
        <v>544720000</v>
      </c>
      <c r="I96" s="184">
        <v>0</v>
      </c>
      <c r="J96" s="184">
        <v>528967060</v>
      </c>
      <c r="K96" s="184">
        <v>0</v>
      </c>
      <c r="L96" s="184">
        <v>528967060</v>
      </c>
      <c r="M96" s="184">
        <v>0</v>
      </c>
      <c r="N96" s="184">
        <v>525719107</v>
      </c>
      <c r="O96" s="184">
        <v>0</v>
      </c>
      <c r="P96" s="184">
        <v>525719107</v>
      </c>
      <c r="Q96" s="185">
        <f t="shared" si="24"/>
        <v>0.9710806652959318</v>
      </c>
      <c r="R96" s="186">
        <f t="shared" si="25"/>
        <v>0.9651180551475987</v>
      </c>
    </row>
    <row r="97" spans="1:18" s="180" customFormat="1" ht="15">
      <c r="A97" s="194">
        <v>2</v>
      </c>
      <c r="B97" s="195">
        <v>0</v>
      </c>
      <c r="C97" s="195">
        <v>4</v>
      </c>
      <c r="D97" s="196">
        <v>10</v>
      </c>
      <c r="E97" s="197"/>
      <c r="F97" s="197"/>
      <c r="G97" s="182" t="s">
        <v>140</v>
      </c>
      <c r="H97" s="177">
        <f aca="true" t="shared" si="30" ref="H97:P97">SUM(H98:H99)</f>
        <v>16000000</v>
      </c>
      <c r="I97" s="177">
        <f t="shared" si="30"/>
        <v>0</v>
      </c>
      <c r="J97" s="177">
        <f t="shared" si="30"/>
        <v>8913180</v>
      </c>
      <c r="K97" s="177">
        <f t="shared" si="30"/>
        <v>0</v>
      </c>
      <c r="L97" s="177">
        <f t="shared" si="30"/>
        <v>8913180</v>
      </c>
      <c r="M97" s="177">
        <f t="shared" si="30"/>
        <v>723217</v>
      </c>
      <c r="N97" s="177">
        <f t="shared" si="30"/>
        <v>6168930</v>
      </c>
      <c r="O97" s="177">
        <f t="shared" si="30"/>
        <v>723217</v>
      </c>
      <c r="P97" s="177">
        <f t="shared" si="30"/>
        <v>6168930</v>
      </c>
      <c r="Q97" s="203">
        <f t="shared" si="24"/>
        <v>0.55707375</v>
      </c>
      <c r="R97" s="189">
        <f t="shared" si="25"/>
        <v>0.385558125</v>
      </c>
    </row>
    <row r="98" spans="1:18" s="187" customFormat="1" ht="14.25" hidden="1">
      <c r="A98" s="231">
        <v>2</v>
      </c>
      <c r="B98" s="232">
        <v>0</v>
      </c>
      <c r="C98" s="232">
        <v>4</v>
      </c>
      <c r="D98" s="233">
        <v>10</v>
      </c>
      <c r="E98" s="233">
        <v>1</v>
      </c>
      <c r="F98" s="233">
        <v>20</v>
      </c>
      <c r="G98" s="183" t="s">
        <v>141</v>
      </c>
      <c r="H98" s="184">
        <v>10000000</v>
      </c>
      <c r="I98" s="184">
        <v>0</v>
      </c>
      <c r="J98" s="184">
        <v>8675180</v>
      </c>
      <c r="K98" s="184">
        <v>0</v>
      </c>
      <c r="L98" s="184">
        <v>8675180</v>
      </c>
      <c r="M98" s="184">
        <v>723217</v>
      </c>
      <c r="N98" s="184">
        <v>6168930</v>
      </c>
      <c r="O98" s="184">
        <v>723217</v>
      </c>
      <c r="P98" s="184">
        <v>6168930</v>
      </c>
      <c r="Q98" s="185">
        <f t="shared" si="24"/>
        <v>0.867518</v>
      </c>
      <c r="R98" s="186">
        <f t="shared" si="25"/>
        <v>0.616893</v>
      </c>
    </row>
    <row r="99" spans="1:18" s="187" customFormat="1" ht="14.25" hidden="1">
      <c r="A99" s="231">
        <v>2</v>
      </c>
      <c r="B99" s="232">
        <v>0</v>
      </c>
      <c r="C99" s="232">
        <v>4</v>
      </c>
      <c r="D99" s="233">
        <v>10</v>
      </c>
      <c r="E99" s="233">
        <v>2</v>
      </c>
      <c r="F99" s="233">
        <v>20</v>
      </c>
      <c r="G99" s="183" t="s">
        <v>142</v>
      </c>
      <c r="H99" s="184">
        <v>6000000</v>
      </c>
      <c r="I99" s="184">
        <v>0</v>
      </c>
      <c r="J99" s="184">
        <v>238000</v>
      </c>
      <c r="K99" s="184">
        <v>0</v>
      </c>
      <c r="L99" s="184">
        <v>238000</v>
      </c>
      <c r="M99" s="184">
        <v>0</v>
      </c>
      <c r="N99" s="184">
        <v>0</v>
      </c>
      <c r="O99" s="184">
        <v>0</v>
      </c>
      <c r="P99" s="184">
        <v>0</v>
      </c>
      <c r="Q99" s="185">
        <f t="shared" si="24"/>
        <v>0.03966666666666667</v>
      </c>
      <c r="R99" s="186">
        <f t="shared" si="25"/>
        <v>0</v>
      </c>
    </row>
    <row r="100" spans="1:18" s="180" customFormat="1" ht="15">
      <c r="A100" s="194">
        <v>2</v>
      </c>
      <c r="B100" s="195">
        <v>0</v>
      </c>
      <c r="C100" s="195">
        <v>4</v>
      </c>
      <c r="D100" s="196">
        <v>11</v>
      </c>
      <c r="E100" s="197"/>
      <c r="F100" s="197"/>
      <c r="G100" s="182" t="s">
        <v>143</v>
      </c>
      <c r="H100" s="177">
        <f>SUM(H101:H101)</f>
        <v>40000000</v>
      </c>
      <c r="I100" s="177">
        <f>SUM(I101:I101)</f>
        <v>0</v>
      </c>
      <c r="J100" s="177">
        <f>SUM(J101:J101)</f>
        <v>40000000</v>
      </c>
      <c r="K100" s="177">
        <f aca="true" t="shared" si="31" ref="K100:P100">SUM(K101:K101)</f>
        <v>644771</v>
      </c>
      <c r="L100" s="177">
        <f t="shared" si="31"/>
        <v>24475134</v>
      </c>
      <c r="M100" s="177">
        <f t="shared" si="31"/>
        <v>1894563</v>
      </c>
      <c r="N100" s="177">
        <f t="shared" si="31"/>
        <v>23087908</v>
      </c>
      <c r="O100" s="177">
        <f t="shared" si="31"/>
        <v>1989953</v>
      </c>
      <c r="P100" s="177">
        <f t="shared" si="31"/>
        <v>21846218</v>
      </c>
      <c r="Q100" s="203">
        <f t="shared" si="24"/>
        <v>0.61187835</v>
      </c>
      <c r="R100" s="189">
        <f t="shared" si="25"/>
        <v>0.5771977</v>
      </c>
    </row>
    <row r="101" spans="1:18" s="187" customFormat="1" ht="14.25" hidden="1">
      <c r="A101" s="231">
        <v>2</v>
      </c>
      <c r="B101" s="232">
        <v>0</v>
      </c>
      <c r="C101" s="232">
        <v>4</v>
      </c>
      <c r="D101" s="233">
        <v>11</v>
      </c>
      <c r="E101" s="233">
        <v>2</v>
      </c>
      <c r="F101" s="233">
        <v>20</v>
      </c>
      <c r="G101" s="183" t="s">
        <v>144</v>
      </c>
      <c r="H101" s="184">
        <v>40000000</v>
      </c>
      <c r="I101" s="184">
        <v>0</v>
      </c>
      <c r="J101" s="184">
        <v>40000000</v>
      </c>
      <c r="K101" s="184">
        <v>644771</v>
      </c>
      <c r="L101" s="184">
        <v>24475134</v>
      </c>
      <c r="M101" s="184">
        <v>1894563</v>
      </c>
      <c r="N101" s="184">
        <v>23087908</v>
      </c>
      <c r="O101" s="184">
        <v>1989953</v>
      </c>
      <c r="P101" s="184">
        <v>21846218</v>
      </c>
      <c r="Q101" s="185">
        <f t="shared" si="24"/>
        <v>0.61187835</v>
      </c>
      <c r="R101" s="186">
        <f t="shared" si="25"/>
        <v>0.5771977</v>
      </c>
    </row>
    <row r="102" spans="1:18" s="180" customFormat="1" ht="15">
      <c r="A102" s="194">
        <v>2</v>
      </c>
      <c r="B102" s="195">
        <v>0</v>
      </c>
      <c r="C102" s="195">
        <v>4</v>
      </c>
      <c r="D102" s="196">
        <v>14</v>
      </c>
      <c r="E102" s="196"/>
      <c r="F102" s="196">
        <v>20</v>
      </c>
      <c r="G102" s="182" t="s">
        <v>448</v>
      </c>
      <c r="H102" s="177">
        <v>12358350</v>
      </c>
      <c r="I102" s="177">
        <v>0</v>
      </c>
      <c r="J102" s="177">
        <v>12309112.5</v>
      </c>
      <c r="K102" s="177">
        <v>0</v>
      </c>
      <c r="L102" s="177">
        <v>12309112.5</v>
      </c>
      <c r="M102" s="177">
        <v>-0.5</v>
      </c>
      <c r="N102" s="177">
        <v>12309112</v>
      </c>
      <c r="O102" s="177">
        <v>-0.5</v>
      </c>
      <c r="P102" s="177">
        <v>12309112</v>
      </c>
      <c r="Q102" s="191"/>
      <c r="R102" s="179"/>
    </row>
    <row r="103" spans="1:18" s="180" customFormat="1" ht="15">
      <c r="A103" s="194">
        <v>2</v>
      </c>
      <c r="B103" s="195">
        <v>0</v>
      </c>
      <c r="C103" s="195">
        <v>4</v>
      </c>
      <c r="D103" s="196">
        <v>17</v>
      </c>
      <c r="E103" s="197"/>
      <c r="F103" s="197"/>
      <c r="G103" s="182" t="s">
        <v>164</v>
      </c>
      <c r="H103" s="177">
        <f aca="true" t="shared" si="32" ref="H103:P103">SUM(H104:H105)</f>
        <v>12360000</v>
      </c>
      <c r="I103" s="184">
        <v>0</v>
      </c>
      <c r="J103" s="177">
        <f t="shared" si="32"/>
        <v>98880</v>
      </c>
      <c r="K103" s="177">
        <f t="shared" si="32"/>
        <v>0</v>
      </c>
      <c r="L103" s="177">
        <f t="shared" si="32"/>
        <v>98880</v>
      </c>
      <c r="M103" s="177">
        <f t="shared" si="32"/>
        <v>0</v>
      </c>
      <c r="N103" s="177">
        <f t="shared" si="32"/>
        <v>2970</v>
      </c>
      <c r="O103" s="177">
        <f t="shared" si="32"/>
        <v>0</v>
      </c>
      <c r="P103" s="177">
        <f t="shared" si="32"/>
        <v>2970</v>
      </c>
      <c r="Q103" s="203">
        <f t="shared" si="24"/>
        <v>0.008</v>
      </c>
      <c r="R103" s="189">
        <f t="shared" si="25"/>
        <v>0.00024029126213592232</v>
      </c>
    </row>
    <row r="104" spans="1:18" s="187" customFormat="1" ht="14.25" hidden="1">
      <c r="A104" s="231">
        <v>2</v>
      </c>
      <c r="B104" s="232">
        <v>0</v>
      </c>
      <c r="C104" s="232">
        <v>4</v>
      </c>
      <c r="D104" s="233">
        <v>17</v>
      </c>
      <c r="E104" s="233">
        <v>1</v>
      </c>
      <c r="F104" s="233">
        <v>20</v>
      </c>
      <c r="G104" s="183" t="s">
        <v>165</v>
      </c>
      <c r="H104" s="184">
        <v>6180000</v>
      </c>
      <c r="I104" s="184">
        <v>0</v>
      </c>
      <c r="J104" s="184">
        <v>49440</v>
      </c>
      <c r="K104" s="184">
        <v>0</v>
      </c>
      <c r="L104" s="184">
        <v>49440</v>
      </c>
      <c r="M104" s="184">
        <v>0</v>
      </c>
      <c r="N104" s="184">
        <v>0</v>
      </c>
      <c r="O104" s="184">
        <v>0</v>
      </c>
      <c r="P104" s="184">
        <v>0</v>
      </c>
      <c r="Q104" s="185">
        <f t="shared" si="24"/>
        <v>0.008</v>
      </c>
      <c r="R104" s="186">
        <f t="shared" si="25"/>
        <v>0</v>
      </c>
    </row>
    <row r="105" spans="1:18" s="187" customFormat="1" ht="14.25" hidden="1">
      <c r="A105" s="231">
        <v>2</v>
      </c>
      <c r="B105" s="232">
        <v>0</v>
      </c>
      <c r="C105" s="232">
        <v>4</v>
      </c>
      <c r="D105" s="233">
        <v>17</v>
      </c>
      <c r="E105" s="233">
        <v>2</v>
      </c>
      <c r="F105" s="233">
        <v>20</v>
      </c>
      <c r="G105" s="183" t="s">
        <v>166</v>
      </c>
      <c r="H105" s="184">
        <v>6180000</v>
      </c>
      <c r="I105" s="184">
        <v>0</v>
      </c>
      <c r="J105" s="184">
        <v>49440</v>
      </c>
      <c r="K105" s="184">
        <v>0</v>
      </c>
      <c r="L105" s="184">
        <v>49440</v>
      </c>
      <c r="M105" s="184">
        <v>0</v>
      </c>
      <c r="N105" s="184">
        <v>2970</v>
      </c>
      <c r="O105" s="184">
        <v>0</v>
      </c>
      <c r="P105" s="184">
        <v>2970</v>
      </c>
      <c r="Q105" s="185">
        <f t="shared" si="24"/>
        <v>0.008</v>
      </c>
      <c r="R105" s="186">
        <f t="shared" si="25"/>
        <v>0.00048058252427184465</v>
      </c>
    </row>
    <row r="106" spans="1:18" s="180" customFormat="1" ht="30">
      <c r="A106" s="194">
        <v>2</v>
      </c>
      <c r="B106" s="195">
        <v>0</v>
      </c>
      <c r="C106" s="195">
        <v>4</v>
      </c>
      <c r="D106" s="196">
        <v>21</v>
      </c>
      <c r="E106" s="197"/>
      <c r="F106" s="197"/>
      <c r="G106" s="182" t="s">
        <v>145</v>
      </c>
      <c r="H106" s="177">
        <f>SUM(H107:H110)</f>
        <v>1372566576</v>
      </c>
      <c r="I106" s="177">
        <f aca="true" t="shared" si="33" ref="I106:P106">SUM(I107:I110)</f>
        <v>-5163200</v>
      </c>
      <c r="J106" s="177">
        <f t="shared" si="33"/>
        <v>1160664543</v>
      </c>
      <c r="K106" s="177">
        <f t="shared" si="33"/>
        <v>24429600</v>
      </c>
      <c r="L106" s="177">
        <f t="shared" si="33"/>
        <v>1129844543</v>
      </c>
      <c r="M106" s="177">
        <f t="shared" si="33"/>
        <v>29446638</v>
      </c>
      <c r="N106" s="177">
        <f t="shared" si="33"/>
        <v>666590807</v>
      </c>
      <c r="O106" s="177">
        <f t="shared" si="33"/>
        <v>31891338</v>
      </c>
      <c r="P106" s="177">
        <f t="shared" si="33"/>
        <v>666590807</v>
      </c>
      <c r="Q106" s="203">
        <f t="shared" si="24"/>
        <v>0.823161923622421</v>
      </c>
      <c r="R106" s="189">
        <f t="shared" si="25"/>
        <v>0.48565280450192166</v>
      </c>
    </row>
    <row r="107" spans="1:18" s="187" customFormat="1" ht="14.25" hidden="1">
      <c r="A107" s="231">
        <v>2</v>
      </c>
      <c r="B107" s="232">
        <v>0</v>
      </c>
      <c r="C107" s="232">
        <v>4</v>
      </c>
      <c r="D107" s="233">
        <v>21</v>
      </c>
      <c r="E107" s="233">
        <v>1</v>
      </c>
      <c r="F107" s="233">
        <v>20</v>
      </c>
      <c r="G107" s="183" t="s">
        <v>146</v>
      </c>
      <c r="H107" s="184">
        <v>100000000</v>
      </c>
      <c r="I107" s="184">
        <v>-5163200</v>
      </c>
      <c r="J107" s="184">
        <v>10636800</v>
      </c>
      <c r="K107" s="184">
        <v>9836800</v>
      </c>
      <c r="L107" s="184">
        <v>10636800</v>
      </c>
      <c r="M107" s="184">
        <v>0</v>
      </c>
      <c r="N107" s="184">
        <v>0</v>
      </c>
      <c r="O107" s="184">
        <v>0</v>
      </c>
      <c r="P107" s="184">
        <v>0</v>
      </c>
      <c r="Q107" s="185">
        <f t="shared" si="24"/>
        <v>0.106368</v>
      </c>
      <c r="R107" s="186">
        <f t="shared" si="25"/>
        <v>0</v>
      </c>
    </row>
    <row r="108" spans="1:18" s="187" customFormat="1" ht="14.25" hidden="1">
      <c r="A108" s="231">
        <v>2</v>
      </c>
      <c r="B108" s="232">
        <v>0</v>
      </c>
      <c r="C108" s="232">
        <v>4</v>
      </c>
      <c r="D108" s="233">
        <v>21</v>
      </c>
      <c r="E108" s="233">
        <v>4</v>
      </c>
      <c r="F108" s="233">
        <v>20</v>
      </c>
      <c r="G108" s="183" t="s">
        <v>147</v>
      </c>
      <c r="H108" s="184">
        <v>759000000</v>
      </c>
      <c r="I108" s="184">
        <v>0</v>
      </c>
      <c r="J108" s="184">
        <v>725224177</v>
      </c>
      <c r="K108" s="184">
        <v>0</v>
      </c>
      <c r="L108" s="184">
        <v>725224177</v>
      </c>
      <c r="M108" s="184">
        <v>29436242</v>
      </c>
      <c r="N108" s="184">
        <v>374541316</v>
      </c>
      <c r="O108" s="184">
        <v>31880942</v>
      </c>
      <c r="P108" s="184">
        <v>374541316</v>
      </c>
      <c r="Q108" s="185">
        <f t="shared" si="24"/>
        <v>0.9554995744400527</v>
      </c>
      <c r="R108" s="186">
        <f t="shared" si="25"/>
        <v>0.49346681949934124</v>
      </c>
    </row>
    <row r="109" spans="1:18" s="187" customFormat="1" ht="14.25" hidden="1">
      <c r="A109" s="231">
        <v>2</v>
      </c>
      <c r="B109" s="232">
        <v>0</v>
      </c>
      <c r="C109" s="232">
        <v>4</v>
      </c>
      <c r="D109" s="233">
        <v>21</v>
      </c>
      <c r="E109" s="233">
        <v>5</v>
      </c>
      <c r="F109" s="233">
        <v>20</v>
      </c>
      <c r="G109" s="183" t="s">
        <v>148</v>
      </c>
      <c r="H109" s="184">
        <v>512566576</v>
      </c>
      <c r="I109" s="184">
        <v>0</v>
      </c>
      <c r="J109" s="184">
        <v>424163566</v>
      </c>
      <c r="K109" s="184">
        <v>14592800</v>
      </c>
      <c r="L109" s="184">
        <v>393343566</v>
      </c>
      <c r="M109" s="184">
        <v>10396</v>
      </c>
      <c r="N109" s="184">
        <v>292049491</v>
      </c>
      <c r="O109" s="184">
        <v>10396</v>
      </c>
      <c r="P109" s="184">
        <v>292049491</v>
      </c>
      <c r="Q109" s="185">
        <f t="shared" si="24"/>
        <v>0.7673999523527262</v>
      </c>
      <c r="R109" s="186">
        <f t="shared" si="25"/>
        <v>0.5697786486179309</v>
      </c>
    </row>
    <row r="110" spans="1:18" s="187" customFormat="1" ht="14.25" hidden="1">
      <c r="A110" s="231">
        <v>2</v>
      </c>
      <c r="B110" s="232">
        <v>0</v>
      </c>
      <c r="C110" s="232">
        <v>4</v>
      </c>
      <c r="D110" s="233">
        <v>21</v>
      </c>
      <c r="E110" s="233">
        <v>11</v>
      </c>
      <c r="F110" s="233">
        <v>20</v>
      </c>
      <c r="G110" s="183" t="s">
        <v>149</v>
      </c>
      <c r="H110" s="184">
        <v>1000000</v>
      </c>
      <c r="I110" s="184">
        <v>0</v>
      </c>
      <c r="J110" s="184">
        <v>640000</v>
      </c>
      <c r="K110" s="184">
        <v>0</v>
      </c>
      <c r="L110" s="184">
        <v>640000</v>
      </c>
      <c r="M110" s="184">
        <v>0</v>
      </c>
      <c r="N110" s="184">
        <v>0</v>
      </c>
      <c r="O110" s="184">
        <v>0</v>
      </c>
      <c r="P110" s="184">
        <v>0</v>
      </c>
      <c r="Q110" s="185">
        <f t="shared" si="24"/>
        <v>0.64</v>
      </c>
      <c r="R110" s="186">
        <f t="shared" si="25"/>
        <v>0</v>
      </c>
    </row>
    <row r="111" spans="1:18" s="180" customFormat="1" ht="20.25" customHeight="1">
      <c r="A111" s="194">
        <v>2</v>
      </c>
      <c r="B111" s="195">
        <v>0</v>
      </c>
      <c r="C111" s="195">
        <v>4</v>
      </c>
      <c r="D111" s="196">
        <v>40</v>
      </c>
      <c r="E111" s="197"/>
      <c r="F111" s="196">
        <v>20</v>
      </c>
      <c r="G111" s="182" t="s">
        <v>150</v>
      </c>
      <c r="H111" s="204">
        <v>20600000</v>
      </c>
      <c r="I111" s="204">
        <v>0</v>
      </c>
      <c r="J111" s="204">
        <v>2742390</v>
      </c>
      <c r="K111" s="204">
        <v>0</v>
      </c>
      <c r="L111" s="204">
        <v>2742390</v>
      </c>
      <c r="M111" s="204">
        <v>0</v>
      </c>
      <c r="N111" s="204">
        <v>2585612</v>
      </c>
      <c r="O111" s="204">
        <v>0</v>
      </c>
      <c r="P111" s="204">
        <v>2585612</v>
      </c>
      <c r="Q111" s="185">
        <f t="shared" si="24"/>
        <v>0.1331257281553398</v>
      </c>
      <c r="R111" s="192">
        <f t="shared" si="25"/>
        <v>0.12551514563106797</v>
      </c>
    </row>
    <row r="112" spans="1:18" s="180" customFormat="1" ht="30">
      <c r="A112" s="194">
        <v>2</v>
      </c>
      <c r="B112" s="195">
        <v>0</v>
      </c>
      <c r="C112" s="195">
        <v>4</v>
      </c>
      <c r="D112" s="196">
        <v>41</v>
      </c>
      <c r="E112" s="197"/>
      <c r="F112" s="197"/>
      <c r="G112" s="182" t="s">
        <v>151</v>
      </c>
      <c r="H112" s="177">
        <f aca="true" t="shared" si="34" ref="H112:P112">+H113</f>
        <v>2330350983</v>
      </c>
      <c r="I112" s="177">
        <f t="shared" si="34"/>
        <v>17643600</v>
      </c>
      <c r="J112" s="177">
        <f t="shared" si="34"/>
        <v>2231266516</v>
      </c>
      <c r="K112" s="177">
        <f t="shared" si="34"/>
        <v>270000</v>
      </c>
      <c r="L112" s="177">
        <f t="shared" si="34"/>
        <v>2116683553</v>
      </c>
      <c r="M112" s="177">
        <f t="shared" si="34"/>
        <v>192531228</v>
      </c>
      <c r="N112" s="177">
        <f t="shared" si="34"/>
        <v>1420532595</v>
      </c>
      <c r="O112" s="177">
        <f t="shared" si="34"/>
        <v>222127030</v>
      </c>
      <c r="P112" s="177">
        <f t="shared" si="34"/>
        <v>1420532595</v>
      </c>
      <c r="Q112" s="203">
        <f t="shared" si="24"/>
        <v>0.9083110520437856</v>
      </c>
      <c r="R112" s="189">
        <f t="shared" si="25"/>
        <v>0.6095788168232339</v>
      </c>
    </row>
    <row r="113" spans="1:18" s="187" customFormat="1" ht="24" customHeight="1" hidden="1">
      <c r="A113" s="231">
        <v>2</v>
      </c>
      <c r="B113" s="232">
        <v>0</v>
      </c>
      <c r="C113" s="232">
        <v>4</v>
      </c>
      <c r="D113" s="233">
        <v>41</v>
      </c>
      <c r="E113" s="233">
        <v>13</v>
      </c>
      <c r="F113" s="233">
        <v>20</v>
      </c>
      <c r="G113" s="183" t="s">
        <v>151</v>
      </c>
      <c r="H113" s="184">
        <v>2330350983</v>
      </c>
      <c r="I113" s="184">
        <v>17643600</v>
      </c>
      <c r="J113" s="184">
        <v>2231266516</v>
      </c>
      <c r="K113" s="184">
        <v>270000</v>
      </c>
      <c r="L113" s="184">
        <v>2116683553</v>
      </c>
      <c r="M113" s="184">
        <v>192531228</v>
      </c>
      <c r="N113" s="184">
        <v>1420532595</v>
      </c>
      <c r="O113" s="184">
        <v>222127030</v>
      </c>
      <c r="P113" s="184">
        <v>1420532595</v>
      </c>
      <c r="Q113" s="185">
        <f t="shared" si="24"/>
        <v>0.9083110520437856</v>
      </c>
      <c r="R113" s="193">
        <f t="shared" si="25"/>
        <v>0.6095788168232339</v>
      </c>
    </row>
    <row r="114" spans="1:18" s="180" customFormat="1" ht="15">
      <c r="A114" s="194">
        <v>3</v>
      </c>
      <c r="B114" s="195"/>
      <c r="C114" s="195"/>
      <c r="D114" s="197"/>
      <c r="E114" s="197"/>
      <c r="F114" s="196">
        <v>20</v>
      </c>
      <c r="G114" s="182" t="s">
        <v>34</v>
      </c>
      <c r="H114" s="177">
        <f>+H116+H122</f>
        <v>5915000000</v>
      </c>
      <c r="I114" s="177">
        <f aca="true" t="shared" si="35" ref="I114:P114">+I116+I122</f>
        <v>0</v>
      </c>
      <c r="J114" s="177">
        <f t="shared" si="35"/>
        <v>2657742765.34</v>
      </c>
      <c r="K114" s="177">
        <f t="shared" si="35"/>
        <v>0</v>
      </c>
      <c r="L114" s="177">
        <f t="shared" si="35"/>
        <v>2624826265.34</v>
      </c>
      <c r="M114" s="177">
        <f t="shared" si="35"/>
        <v>91419</v>
      </c>
      <c r="N114" s="177">
        <f t="shared" si="35"/>
        <v>2611669396.04</v>
      </c>
      <c r="O114" s="177">
        <f t="shared" si="35"/>
        <v>91419</v>
      </c>
      <c r="P114" s="177">
        <f t="shared" si="35"/>
        <v>2611669396.04</v>
      </c>
      <c r="Q114" s="203">
        <f t="shared" si="24"/>
        <v>0.4437576103702452</v>
      </c>
      <c r="R114" s="189">
        <f t="shared" si="25"/>
        <v>0.44153328758072696</v>
      </c>
    </row>
    <row r="115" spans="1:18" s="180" customFormat="1" ht="15">
      <c r="A115" s="194">
        <v>3</v>
      </c>
      <c r="B115" s="195"/>
      <c r="C115" s="195"/>
      <c r="D115" s="197"/>
      <c r="E115" s="197"/>
      <c r="F115" s="196">
        <v>21</v>
      </c>
      <c r="G115" s="182" t="s">
        <v>34</v>
      </c>
      <c r="H115" s="177">
        <f>+H117+H124</f>
        <v>54602432000</v>
      </c>
      <c r="I115" s="177">
        <f aca="true" t="shared" si="36" ref="I115:P115">+I117+I124</f>
        <v>0</v>
      </c>
      <c r="J115" s="177">
        <f t="shared" si="36"/>
        <v>0</v>
      </c>
      <c r="K115" s="177">
        <f t="shared" si="36"/>
        <v>0</v>
      </c>
      <c r="L115" s="177">
        <f t="shared" si="36"/>
        <v>0</v>
      </c>
      <c r="M115" s="177">
        <f t="shared" si="36"/>
        <v>0</v>
      </c>
      <c r="N115" s="177">
        <f t="shared" si="36"/>
        <v>0</v>
      </c>
      <c r="O115" s="177">
        <f t="shared" si="36"/>
        <v>0</v>
      </c>
      <c r="P115" s="177">
        <f t="shared" si="36"/>
        <v>0</v>
      </c>
      <c r="Q115" s="203">
        <f>_xlfn.IFERROR((L115/H115),0)</f>
        <v>0</v>
      </c>
      <c r="R115" s="189">
        <f>_xlfn.IFERROR((N115/H115),0)</f>
        <v>0</v>
      </c>
    </row>
    <row r="116" spans="1:18" s="180" customFormat="1" ht="30">
      <c r="A116" s="194">
        <v>3</v>
      </c>
      <c r="B116" s="195">
        <v>2</v>
      </c>
      <c r="C116" s="195"/>
      <c r="D116" s="197"/>
      <c r="E116" s="197"/>
      <c r="F116" s="235">
        <v>20</v>
      </c>
      <c r="G116" s="182" t="s">
        <v>35</v>
      </c>
      <c r="H116" s="177">
        <f>+H118</f>
        <v>2202000000</v>
      </c>
      <c r="I116" s="177">
        <f aca="true" t="shared" si="37" ref="I116:P116">+I118</f>
        <v>0</v>
      </c>
      <c r="J116" s="177">
        <f t="shared" si="37"/>
        <v>8808000</v>
      </c>
      <c r="K116" s="177">
        <f t="shared" si="37"/>
        <v>0</v>
      </c>
      <c r="L116" s="177">
        <f t="shared" si="37"/>
        <v>8808000</v>
      </c>
      <c r="M116" s="177">
        <f t="shared" si="37"/>
        <v>0</v>
      </c>
      <c r="N116" s="177">
        <f t="shared" si="37"/>
        <v>0</v>
      </c>
      <c r="O116" s="177">
        <f t="shared" si="37"/>
        <v>0</v>
      </c>
      <c r="P116" s="177">
        <f t="shared" si="37"/>
        <v>0</v>
      </c>
      <c r="Q116" s="203">
        <f t="shared" si="24"/>
        <v>0.004</v>
      </c>
      <c r="R116" s="189">
        <f t="shared" si="25"/>
        <v>0</v>
      </c>
    </row>
    <row r="117" spans="1:18" s="180" customFormat="1" ht="30">
      <c r="A117" s="194">
        <v>3</v>
      </c>
      <c r="B117" s="195">
        <v>2</v>
      </c>
      <c r="C117" s="195"/>
      <c r="D117" s="197"/>
      <c r="E117" s="197"/>
      <c r="F117" s="235">
        <v>21</v>
      </c>
      <c r="G117" s="182" t="s">
        <v>35</v>
      </c>
      <c r="H117" s="177">
        <f>+H119</f>
        <v>53229321440</v>
      </c>
      <c r="I117" s="177">
        <f aca="true" t="shared" si="38" ref="I117:P117">+I119</f>
        <v>0</v>
      </c>
      <c r="J117" s="177">
        <f t="shared" si="38"/>
        <v>0</v>
      </c>
      <c r="K117" s="177">
        <f t="shared" si="38"/>
        <v>0</v>
      </c>
      <c r="L117" s="177">
        <f t="shared" si="38"/>
        <v>0</v>
      </c>
      <c r="M117" s="177">
        <f t="shared" si="38"/>
        <v>0</v>
      </c>
      <c r="N117" s="177">
        <f t="shared" si="38"/>
        <v>0</v>
      </c>
      <c r="O117" s="177">
        <f t="shared" si="38"/>
        <v>0</v>
      </c>
      <c r="P117" s="177">
        <f t="shared" si="38"/>
        <v>0</v>
      </c>
      <c r="Q117" s="203">
        <f t="shared" si="24"/>
        <v>0</v>
      </c>
      <c r="R117" s="189">
        <f t="shared" si="25"/>
        <v>0</v>
      </c>
    </row>
    <row r="118" spans="1:18" s="180" customFormat="1" ht="15">
      <c r="A118" s="194">
        <v>3</v>
      </c>
      <c r="B118" s="195">
        <v>2</v>
      </c>
      <c r="C118" s="195">
        <v>1</v>
      </c>
      <c r="D118" s="236"/>
      <c r="E118" s="236"/>
      <c r="F118" s="235">
        <v>20</v>
      </c>
      <c r="G118" s="205" t="s">
        <v>36</v>
      </c>
      <c r="H118" s="206">
        <f>+H120</f>
        <v>2202000000</v>
      </c>
      <c r="I118" s="206">
        <f aca="true" t="shared" si="39" ref="I118:P118">+I120</f>
        <v>0</v>
      </c>
      <c r="J118" s="206">
        <f t="shared" si="39"/>
        <v>8808000</v>
      </c>
      <c r="K118" s="206">
        <f t="shared" si="39"/>
        <v>0</v>
      </c>
      <c r="L118" s="206">
        <f t="shared" si="39"/>
        <v>8808000</v>
      </c>
      <c r="M118" s="206">
        <f t="shared" si="39"/>
        <v>0</v>
      </c>
      <c r="N118" s="206">
        <f t="shared" si="39"/>
        <v>0</v>
      </c>
      <c r="O118" s="206">
        <f t="shared" si="39"/>
        <v>0</v>
      </c>
      <c r="P118" s="206">
        <f t="shared" si="39"/>
        <v>0</v>
      </c>
      <c r="Q118" s="178">
        <f t="shared" si="24"/>
        <v>0.004</v>
      </c>
      <c r="R118" s="189">
        <f t="shared" si="25"/>
        <v>0</v>
      </c>
    </row>
    <row r="119" spans="1:18" s="180" customFormat="1" ht="15">
      <c r="A119" s="194">
        <v>3</v>
      </c>
      <c r="B119" s="195">
        <v>2</v>
      </c>
      <c r="C119" s="195">
        <v>1</v>
      </c>
      <c r="D119" s="236"/>
      <c r="E119" s="236"/>
      <c r="F119" s="235">
        <v>21</v>
      </c>
      <c r="G119" s="205" t="s">
        <v>36</v>
      </c>
      <c r="H119" s="206">
        <f>+H121</f>
        <v>53229321440</v>
      </c>
      <c r="I119" s="206">
        <f aca="true" t="shared" si="40" ref="I119:P119">+I121</f>
        <v>0</v>
      </c>
      <c r="J119" s="206">
        <f t="shared" si="40"/>
        <v>0</v>
      </c>
      <c r="K119" s="206">
        <f t="shared" si="40"/>
        <v>0</v>
      </c>
      <c r="L119" s="206">
        <f t="shared" si="40"/>
        <v>0</v>
      </c>
      <c r="M119" s="206">
        <f t="shared" si="40"/>
        <v>0</v>
      </c>
      <c r="N119" s="206">
        <f t="shared" si="40"/>
        <v>0</v>
      </c>
      <c r="O119" s="206">
        <f t="shared" si="40"/>
        <v>0</v>
      </c>
      <c r="P119" s="206">
        <f t="shared" si="40"/>
        <v>0</v>
      </c>
      <c r="Q119" s="178">
        <f t="shared" si="24"/>
        <v>0</v>
      </c>
      <c r="R119" s="189">
        <f t="shared" si="25"/>
        <v>0</v>
      </c>
    </row>
    <row r="120" spans="1:18" s="187" customFormat="1" ht="14.25">
      <c r="A120" s="237">
        <v>3</v>
      </c>
      <c r="B120" s="233">
        <v>2</v>
      </c>
      <c r="C120" s="233">
        <v>1</v>
      </c>
      <c r="D120" s="233">
        <v>1</v>
      </c>
      <c r="E120" s="238" t="s">
        <v>158</v>
      </c>
      <c r="F120" s="233">
        <v>20</v>
      </c>
      <c r="G120" s="207" t="s">
        <v>159</v>
      </c>
      <c r="H120" s="184">
        <v>2202000000</v>
      </c>
      <c r="I120" s="184">
        <v>0</v>
      </c>
      <c r="J120" s="184">
        <v>8808000</v>
      </c>
      <c r="K120" s="184">
        <v>0</v>
      </c>
      <c r="L120" s="184">
        <v>8808000</v>
      </c>
      <c r="M120" s="184">
        <v>0</v>
      </c>
      <c r="N120" s="184">
        <v>0</v>
      </c>
      <c r="O120" s="184">
        <v>0</v>
      </c>
      <c r="P120" s="184">
        <v>0</v>
      </c>
      <c r="Q120" s="185">
        <f t="shared" si="24"/>
        <v>0.004</v>
      </c>
      <c r="R120" s="186">
        <f t="shared" si="25"/>
        <v>0</v>
      </c>
    </row>
    <row r="121" spans="1:18" s="260" customFormat="1" ht="14.25">
      <c r="A121" s="261">
        <v>3</v>
      </c>
      <c r="B121" s="254">
        <v>2</v>
      </c>
      <c r="C121" s="254">
        <v>1</v>
      </c>
      <c r="D121" s="262">
        <v>17</v>
      </c>
      <c r="E121" s="262" t="s">
        <v>158</v>
      </c>
      <c r="F121" s="263">
        <v>21</v>
      </c>
      <c r="G121" s="264" t="s">
        <v>167</v>
      </c>
      <c r="H121" s="257">
        <v>53229321440</v>
      </c>
      <c r="I121" s="257">
        <v>0</v>
      </c>
      <c r="J121" s="257">
        <v>0</v>
      </c>
      <c r="K121" s="257">
        <v>0</v>
      </c>
      <c r="L121" s="257">
        <v>0</v>
      </c>
      <c r="M121" s="257">
        <v>0</v>
      </c>
      <c r="N121" s="257">
        <v>0</v>
      </c>
      <c r="O121" s="257">
        <v>0</v>
      </c>
      <c r="P121" s="257">
        <v>0</v>
      </c>
      <c r="Q121" s="258">
        <f t="shared" si="24"/>
        <v>0</v>
      </c>
      <c r="R121" s="259">
        <f t="shared" si="25"/>
        <v>0</v>
      </c>
    </row>
    <row r="122" spans="1:18" s="180" customFormat="1" ht="15">
      <c r="A122" s="240">
        <v>3</v>
      </c>
      <c r="B122" s="196">
        <v>6</v>
      </c>
      <c r="C122" s="195"/>
      <c r="D122" s="197"/>
      <c r="E122" s="197"/>
      <c r="F122" s="235">
        <v>20</v>
      </c>
      <c r="G122" s="182" t="s">
        <v>63</v>
      </c>
      <c r="H122" s="177">
        <f>+H123</f>
        <v>3713000000</v>
      </c>
      <c r="I122" s="177">
        <f aca="true" t="shared" si="41" ref="I122:P122">+I123</f>
        <v>0</v>
      </c>
      <c r="J122" s="177">
        <f t="shared" si="41"/>
        <v>2648934765.34</v>
      </c>
      <c r="K122" s="177">
        <f t="shared" si="41"/>
        <v>0</v>
      </c>
      <c r="L122" s="177">
        <f t="shared" si="41"/>
        <v>2616018265.34</v>
      </c>
      <c r="M122" s="177">
        <f t="shared" si="41"/>
        <v>91419</v>
      </c>
      <c r="N122" s="177">
        <f t="shared" si="41"/>
        <v>2611669396.04</v>
      </c>
      <c r="O122" s="177">
        <f t="shared" si="41"/>
        <v>91419</v>
      </c>
      <c r="P122" s="177">
        <f t="shared" si="41"/>
        <v>2611669396.04</v>
      </c>
      <c r="Q122" s="203">
        <f t="shared" si="24"/>
        <v>0.7045564948397522</v>
      </c>
      <c r="R122" s="189">
        <f t="shared" si="25"/>
        <v>0.703385239978454</v>
      </c>
    </row>
    <row r="123" spans="1:18" s="180" customFormat="1" ht="15">
      <c r="A123" s="240">
        <v>3</v>
      </c>
      <c r="B123" s="196">
        <v>6</v>
      </c>
      <c r="C123" s="195">
        <v>1</v>
      </c>
      <c r="D123" s="197"/>
      <c r="E123" s="197"/>
      <c r="F123" s="235">
        <v>20</v>
      </c>
      <c r="G123" s="182" t="s">
        <v>431</v>
      </c>
      <c r="H123" s="177">
        <f aca="true" t="shared" si="42" ref="H123:P123">+H125</f>
        <v>3713000000</v>
      </c>
      <c r="I123" s="177">
        <f t="shared" si="42"/>
        <v>0</v>
      </c>
      <c r="J123" s="177">
        <f t="shared" si="42"/>
        <v>2648934765.34</v>
      </c>
      <c r="K123" s="177">
        <f t="shared" si="42"/>
        <v>0</v>
      </c>
      <c r="L123" s="177">
        <f t="shared" si="42"/>
        <v>2616018265.34</v>
      </c>
      <c r="M123" s="177">
        <f t="shared" si="42"/>
        <v>91419</v>
      </c>
      <c r="N123" s="177">
        <f t="shared" si="42"/>
        <v>2611669396.04</v>
      </c>
      <c r="O123" s="177">
        <f t="shared" si="42"/>
        <v>91419</v>
      </c>
      <c r="P123" s="177">
        <f t="shared" si="42"/>
        <v>2611669396.04</v>
      </c>
      <c r="Q123" s="203">
        <f t="shared" si="24"/>
        <v>0.7045564948397522</v>
      </c>
      <c r="R123" s="189">
        <f t="shared" si="25"/>
        <v>0.703385239978454</v>
      </c>
    </row>
    <row r="124" spans="1:18" s="180" customFormat="1" ht="15">
      <c r="A124" s="240">
        <v>3</v>
      </c>
      <c r="B124" s="196">
        <v>6</v>
      </c>
      <c r="C124" s="195">
        <v>1</v>
      </c>
      <c r="D124" s="197"/>
      <c r="E124" s="197"/>
      <c r="F124" s="235">
        <v>21</v>
      </c>
      <c r="G124" s="182" t="s">
        <v>431</v>
      </c>
      <c r="H124" s="177">
        <f>+H126</f>
        <v>1373110560</v>
      </c>
      <c r="I124" s="177">
        <f aca="true" t="shared" si="43" ref="I124:P124">+I126</f>
        <v>0</v>
      </c>
      <c r="J124" s="177">
        <f t="shared" si="43"/>
        <v>0</v>
      </c>
      <c r="K124" s="177">
        <f t="shared" si="43"/>
        <v>0</v>
      </c>
      <c r="L124" s="177">
        <f t="shared" si="43"/>
        <v>0</v>
      </c>
      <c r="M124" s="177">
        <f t="shared" si="43"/>
        <v>0</v>
      </c>
      <c r="N124" s="177">
        <f t="shared" si="43"/>
        <v>0</v>
      </c>
      <c r="O124" s="177">
        <f t="shared" si="43"/>
        <v>0</v>
      </c>
      <c r="P124" s="177">
        <f t="shared" si="43"/>
        <v>0</v>
      </c>
      <c r="Q124" s="185">
        <f>_xlfn.IFERROR((L124/H124),0)</f>
        <v>0</v>
      </c>
      <c r="R124" s="186">
        <f>_xlfn.IFERROR((N124/H124),0)</f>
        <v>0</v>
      </c>
    </row>
    <row r="125" spans="1:18" s="180" customFormat="1" ht="14.25">
      <c r="A125" s="231">
        <v>3</v>
      </c>
      <c r="B125" s="232">
        <v>6</v>
      </c>
      <c r="C125" s="232">
        <v>1</v>
      </c>
      <c r="D125" s="233">
        <v>1</v>
      </c>
      <c r="E125" s="197"/>
      <c r="F125" s="235">
        <v>20</v>
      </c>
      <c r="G125" s="183" t="s">
        <v>431</v>
      </c>
      <c r="H125" s="184">
        <v>3713000000</v>
      </c>
      <c r="I125" s="184">
        <v>0</v>
      </c>
      <c r="J125" s="184">
        <v>2648934765.34</v>
      </c>
      <c r="K125" s="184">
        <v>0</v>
      </c>
      <c r="L125" s="184">
        <v>2616018265.34</v>
      </c>
      <c r="M125" s="184">
        <v>91419</v>
      </c>
      <c r="N125" s="184">
        <v>2611669396.04</v>
      </c>
      <c r="O125" s="184">
        <v>91419</v>
      </c>
      <c r="P125" s="184">
        <v>2611669396.04</v>
      </c>
      <c r="Q125" s="185">
        <f t="shared" si="24"/>
        <v>0.7045564948397522</v>
      </c>
      <c r="R125" s="186">
        <f t="shared" si="25"/>
        <v>0.703385239978454</v>
      </c>
    </row>
    <row r="126" spans="1:18" s="267" customFormat="1" ht="14.25">
      <c r="A126" s="252">
        <v>3</v>
      </c>
      <c r="B126" s="253">
        <v>6</v>
      </c>
      <c r="C126" s="253">
        <v>1</v>
      </c>
      <c r="D126" s="254">
        <v>1</v>
      </c>
      <c r="E126" s="265"/>
      <c r="F126" s="266">
        <v>21</v>
      </c>
      <c r="G126" s="256" t="s">
        <v>431</v>
      </c>
      <c r="H126" s="257">
        <v>1373110560</v>
      </c>
      <c r="I126" s="257">
        <v>0</v>
      </c>
      <c r="J126" s="257">
        <v>0</v>
      </c>
      <c r="K126" s="257">
        <v>0</v>
      </c>
      <c r="L126" s="257">
        <v>0</v>
      </c>
      <c r="M126" s="257">
        <v>0</v>
      </c>
      <c r="N126" s="257">
        <v>0</v>
      </c>
      <c r="O126" s="257">
        <v>0</v>
      </c>
      <c r="P126" s="257">
        <v>0</v>
      </c>
      <c r="Q126" s="258"/>
      <c r="R126" s="259"/>
    </row>
    <row r="127" spans="1:18" s="180" customFormat="1" ht="30">
      <c r="A127" s="194">
        <v>5</v>
      </c>
      <c r="B127" s="195"/>
      <c r="C127" s="195"/>
      <c r="D127" s="236"/>
      <c r="E127" s="236"/>
      <c r="F127" s="235"/>
      <c r="G127" s="205" t="s">
        <v>43</v>
      </c>
      <c r="H127" s="177">
        <f aca="true" t="shared" si="44" ref="H127:P129">+H128</f>
        <v>37544000000</v>
      </c>
      <c r="I127" s="177">
        <f t="shared" si="44"/>
        <v>476030566.07</v>
      </c>
      <c r="J127" s="177">
        <f t="shared" si="44"/>
        <v>29124441091.91</v>
      </c>
      <c r="K127" s="177">
        <f t="shared" si="44"/>
        <v>373757485.22</v>
      </c>
      <c r="L127" s="177">
        <f t="shared" si="44"/>
        <v>23550343042.15</v>
      </c>
      <c r="M127" s="177">
        <f t="shared" si="44"/>
        <v>2133328430</v>
      </c>
      <c r="N127" s="177">
        <f t="shared" si="44"/>
        <v>15083209064</v>
      </c>
      <c r="O127" s="177">
        <f t="shared" si="44"/>
        <v>2120153579</v>
      </c>
      <c r="P127" s="177">
        <f t="shared" si="44"/>
        <v>15052742369</v>
      </c>
      <c r="Q127" s="203">
        <f t="shared" si="24"/>
        <v>0.6272731472978372</v>
      </c>
      <c r="R127" s="189">
        <f t="shared" si="25"/>
        <v>0.40174752461112295</v>
      </c>
    </row>
    <row r="128" spans="1:18" s="180" customFormat="1" ht="15">
      <c r="A128" s="240">
        <v>5</v>
      </c>
      <c r="B128" s="196">
        <v>1</v>
      </c>
      <c r="C128" s="195"/>
      <c r="D128" s="236"/>
      <c r="E128" s="236"/>
      <c r="F128" s="241"/>
      <c r="G128" s="208" t="s">
        <v>49</v>
      </c>
      <c r="H128" s="177">
        <f t="shared" si="44"/>
        <v>37544000000</v>
      </c>
      <c r="I128" s="177">
        <f t="shared" si="44"/>
        <v>476030566.07</v>
      </c>
      <c r="J128" s="177">
        <f t="shared" si="44"/>
        <v>29124441091.91</v>
      </c>
      <c r="K128" s="177">
        <f t="shared" si="44"/>
        <v>373757485.22</v>
      </c>
      <c r="L128" s="177">
        <f t="shared" si="44"/>
        <v>23550343042.15</v>
      </c>
      <c r="M128" s="177">
        <f t="shared" si="44"/>
        <v>2133328430</v>
      </c>
      <c r="N128" s="177">
        <f t="shared" si="44"/>
        <v>15083209064</v>
      </c>
      <c r="O128" s="177">
        <f t="shared" si="44"/>
        <v>2120153579</v>
      </c>
      <c r="P128" s="177">
        <f t="shared" si="44"/>
        <v>15052742369</v>
      </c>
      <c r="Q128" s="203">
        <f t="shared" si="24"/>
        <v>0.6272731472978372</v>
      </c>
      <c r="R128" s="189">
        <f t="shared" si="25"/>
        <v>0.40174752461112295</v>
      </c>
    </row>
    <row r="129" spans="1:18" s="187" customFormat="1" ht="15">
      <c r="A129" s="231">
        <v>5</v>
      </c>
      <c r="B129" s="232">
        <v>1</v>
      </c>
      <c r="C129" s="232">
        <v>2</v>
      </c>
      <c r="D129" s="238"/>
      <c r="E129" s="238"/>
      <c r="F129" s="242">
        <v>20</v>
      </c>
      <c r="G129" s="208" t="s">
        <v>243</v>
      </c>
      <c r="H129" s="177">
        <f t="shared" si="44"/>
        <v>37544000000</v>
      </c>
      <c r="I129" s="177">
        <f t="shared" si="44"/>
        <v>476030566.07</v>
      </c>
      <c r="J129" s="177">
        <f t="shared" si="44"/>
        <v>29124441091.91</v>
      </c>
      <c r="K129" s="177">
        <f t="shared" si="44"/>
        <v>373757485.22</v>
      </c>
      <c r="L129" s="177">
        <f t="shared" si="44"/>
        <v>23550343042.15</v>
      </c>
      <c r="M129" s="177">
        <f t="shared" si="44"/>
        <v>2133328430</v>
      </c>
      <c r="N129" s="177">
        <f t="shared" si="44"/>
        <v>15083209064</v>
      </c>
      <c r="O129" s="177">
        <f t="shared" si="44"/>
        <v>2120153579</v>
      </c>
      <c r="P129" s="177">
        <f t="shared" si="44"/>
        <v>15052742369</v>
      </c>
      <c r="Q129" s="203">
        <f t="shared" si="24"/>
        <v>0.6272731472978372</v>
      </c>
      <c r="R129" s="189">
        <f t="shared" si="25"/>
        <v>0.40174752461112295</v>
      </c>
    </row>
    <row r="130" spans="1:18" s="187" customFormat="1" ht="15">
      <c r="A130" s="231">
        <v>5</v>
      </c>
      <c r="B130" s="232">
        <v>1</v>
      </c>
      <c r="C130" s="232">
        <v>2</v>
      </c>
      <c r="D130" s="238">
        <v>1</v>
      </c>
      <c r="E130" s="238"/>
      <c r="F130" s="242">
        <v>20</v>
      </c>
      <c r="G130" s="208" t="s">
        <v>243</v>
      </c>
      <c r="H130" s="177">
        <f>SUM(H131:H137)</f>
        <v>37544000000</v>
      </c>
      <c r="I130" s="177">
        <f aca="true" t="shared" si="45" ref="I130:P130">SUM(I131:I137)</f>
        <v>476030566.07</v>
      </c>
      <c r="J130" s="177">
        <f t="shared" si="45"/>
        <v>29124441091.91</v>
      </c>
      <c r="K130" s="177">
        <f t="shared" si="45"/>
        <v>373757485.22</v>
      </c>
      <c r="L130" s="177">
        <f t="shared" si="45"/>
        <v>23550343042.15</v>
      </c>
      <c r="M130" s="177">
        <f t="shared" si="45"/>
        <v>2133328430</v>
      </c>
      <c r="N130" s="177">
        <f t="shared" si="45"/>
        <v>15083209064</v>
      </c>
      <c r="O130" s="177">
        <f t="shared" si="45"/>
        <v>2120153579</v>
      </c>
      <c r="P130" s="177">
        <f t="shared" si="45"/>
        <v>15052742369</v>
      </c>
      <c r="Q130" s="203">
        <f t="shared" si="24"/>
        <v>0.6272731472978372</v>
      </c>
      <c r="R130" s="189">
        <f t="shared" si="25"/>
        <v>0.40174752461112295</v>
      </c>
    </row>
    <row r="131" spans="1:18" s="187" customFormat="1" ht="14.25">
      <c r="A131" s="231">
        <v>5</v>
      </c>
      <c r="B131" s="232">
        <v>1</v>
      </c>
      <c r="C131" s="232">
        <v>2</v>
      </c>
      <c r="D131" s="238">
        <v>1</v>
      </c>
      <c r="E131" s="238">
        <v>4</v>
      </c>
      <c r="F131" s="242">
        <v>20</v>
      </c>
      <c r="G131" s="209" t="s">
        <v>356</v>
      </c>
      <c r="H131" s="184">
        <v>2670253000</v>
      </c>
      <c r="I131" s="184">
        <v>0</v>
      </c>
      <c r="J131" s="184">
        <v>266786366</v>
      </c>
      <c r="K131" s="184">
        <v>0</v>
      </c>
      <c r="L131" s="184">
        <v>266786366</v>
      </c>
      <c r="M131" s="184">
        <v>0</v>
      </c>
      <c r="N131" s="184">
        <v>132906</v>
      </c>
      <c r="O131" s="184">
        <v>0</v>
      </c>
      <c r="P131" s="184">
        <v>132906</v>
      </c>
      <c r="Q131" s="185">
        <f t="shared" si="24"/>
        <v>0.09991052008929491</v>
      </c>
      <c r="R131" s="186">
        <f t="shared" si="25"/>
        <v>4.977281178974427E-05</v>
      </c>
    </row>
    <row r="132" spans="1:18" s="187" customFormat="1" ht="14.25">
      <c r="A132" s="231">
        <v>5</v>
      </c>
      <c r="B132" s="232">
        <v>1</v>
      </c>
      <c r="C132" s="232">
        <v>2</v>
      </c>
      <c r="D132" s="238">
        <v>1</v>
      </c>
      <c r="E132" s="238">
        <v>6</v>
      </c>
      <c r="F132" s="242">
        <v>20</v>
      </c>
      <c r="G132" s="209" t="s">
        <v>39</v>
      </c>
      <c r="H132" s="184">
        <v>16977144000</v>
      </c>
      <c r="I132" s="184">
        <v>318941430.07</v>
      </c>
      <c r="J132" s="184">
        <v>15783683667.61</v>
      </c>
      <c r="K132" s="184">
        <v>18928008.3</v>
      </c>
      <c r="L132" s="184">
        <v>11455277359.93</v>
      </c>
      <c r="M132" s="184">
        <v>887166816</v>
      </c>
      <c r="N132" s="184">
        <v>7969585331</v>
      </c>
      <c r="O132" s="184">
        <v>893334076</v>
      </c>
      <c r="P132" s="184">
        <v>7964693391</v>
      </c>
      <c r="Q132" s="185">
        <f t="shared" si="24"/>
        <v>0.6747470222276492</v>
      </c>
      <c r="R132" s="186">
        <f t="shared" si="25"/>
        <v>0.4694302723119978</v>
      </c>
    </row>
    <row r="133" spans="1:18" s="187" customFormat="1" ht="14.25">
      <c r="A133" s="231">
        <v>5</v>
      </c>
      <c r="B133" s="232">
        <v>1</v>
      </c>
      <c r="C133" s="232">
        <v>2</v>
      </c>
      <c r="D133" s="238">
        <v>1</v>
      </c>
      <c r="E133" s="238">
        <v>7</v>
      </c>
      <c r="F133" s="242">
        <v>20</v>
      </c>
      <c r="G133" s="209" t="s">
        <v>357</v>
      </c>
      <c r="H133" s="184">
        <v>16263424000</v>
      </c>
      <c r="I133" s="184">
        <v>137253136</v>
      </c>
      <c r="J133" s="184">
        <v>12755281058.3</v>
      </c>
      <c r="K133" s="184">
        <v>289412886.92</v>
      </c>
      <c r="L133" s="184">
        <v>11605256591.22</v>
      </c>
      <c r="M133" s="184">
        <v>1231497518</v>
      </c>
      <c r="N133" s="184">
        <v>7033241111</v>
      </c>
      <c r="O133" s="184">
        <v>1209963623</v>
      </c>
      <c r="P133" s="184">
        <v>7009761516</v>
      </c>
      <c r="Q133" s="185">
        <f t="shared" si="24"/>
        <v>0.7135801533072003</v>
      </c>
      <c r="R133" s="186">
        <f t="shared" si="25"/>
        <v>0.4324575877133868</v>
      </c>
    </row>
    <row r="134" spans="1:18" s="187" customFormat="1" ht="14.25">
      <c r="A134" s="231">
        <v>5</v>
      </c>
      <c r="B134" s="232">
        <v>1</v>
      </c>
      <c r="C134" s="232">
        <v>2</v>
      </c>
      <c r="D134" s="238">
        <v>1</v>
      </c>
      <c r="E134" s="238">
        <v>12</v>
      </c>
      <c r="F134" s="242"/>
      <c r="G134" s="209" t="s">
        <v>449</v>
      </c>
      <c r="H134" s="184">
        <v>59508000</v>
      </c>
      <c r="I134" s="184">
        <v>19836000</v>
      </c>
      <c r="J134" s="184">
        <v>59508000</v>
      </c>
      <c r="K134" s="184">
        <v>59508000</v>
      </c>
      <c r="L134" s="184">
        <v>59508000</v>
      </c>
      <c r="M134" s="184">
        <v>0</v>
      </c>
      <c r="N134" s="184">
        <v>0</v>
      </c>
      <c r="O134" s="184">
        <v>0</v>
      </c>
      <c r="P134" s="184">
        <v>0</v>
      </c>
      <c r="Q134" s="185"/>
      <c r="R134" s="186"/>
    </row>
    <row r="135" spans="1:18" s="187" customFormat="1" ht="14.25">
      <c r="A135" s="231">
        <v>5</v>
      </c>
      <c r="B135" s="232">
        <v>1</v>
      </c>
      <c r="C135" s="232">
        <v>2</v>
      </c>
      <c r="D135" s="238">
        <v>1</v>
      </c>
      <c r="E135" s="238">
        <v>21</v>
      </c>
      <c r="F135" s="242">
        <v>20</v>
      </c>
      <c r="G135" s="209" t="s">
        <v>110</v>
      </c>
      <c r="H135" s="184">
        <v>974051000</v>
      </c>
      <c r="I135" s="184">
        <v>0</v>
      </c>
      <c r="J135" s="184">
        <v>7792000</v>
      </c>
      <c r="K135" s="184">
        <v>0</v>
      </c>
      <c r="L135" s="184">
        <v>7792000</v>
      </c>
      <c r="M135" s="184">
        <v>0</v>
      </c>
      <c r="N135" s="184">
        <v>0</v>
      </c>
      <c r="O135" s="184">
        <v>0</v>
      </c>
      <c r="P135" s="184">
        <v>0</v>
      </c>
      <c r="Q135" s="185">
        <f t="shared" si="24"/>
        <v>0.007999581130762146</v>
      </c>
      <c r="R135" s="186">
        <f t="shared" si="25"/>
        <v>0</v>
      </c>
    </row>
    <row r="136" spans="1:18" s="187" customFormat="1" ht="14.25">
      <c r="A136" s="231">
        <v>5</v>
      </c>
      <c r="B136" s="232">
        <v>1</v>
      </c>
      <c r="C136" s="232">
        <v>2</v>
      </c>
      <c r="D136" s="238">
        <v>1</v>
      </c>
      <c r="E136" s="238">
        <v>24</v>
      </c>
      <c r="F136" s="242">
        <v>20</v>
      </c>
      <c r="G136" s="209" t="s">
        <v>355</v>
      </c>
      <c r="H136" s="184">
        <v>258703000</v>
      </c>
      <c r="I136" s="184">
        <v>0</v>
      </c>
      <c r="J136" s="184">
        <v>251390000</v>
      </c>
      <c r="K136" s="184">
        <v>5908590</v>
      </c>
      <c r="L136" s="184">
        <v>155722725</v>
      </c>
      <c r="M136" s="184">
        <v>14664096</v>
      </c>
      <c r="N136" s="184">
        <v>80249716</v>
      </c>
      <c r="O136" s="184">
        <v>16855880</v>
      </c>
      <c r="P136" s="184">
        <v>78154556</v>
      </c>
      <c r="Q136" s="185">
        <f t="shared" si="24"/>
        <v>0.601936293742245</v>
      </c>
      <c r="R136" s="186">
        <f t="shared" si="25"/>
        <v>0.3102001754908138</v>
      </c>
    </row>
    <row r="137" spans="1:18" s="187" customFormat="1" ht="14.25">
      <c r="A137" s="231">
        <v>5</v>
      </c>
      <c r="B137" s="232">
        <v>1</v>
      </c>
      <c r="C137" s="232">
        <v>2</v>
      </c>
      <c r="D137" s="238">
        <v>1</v>
      </c>
      <c r="E137" s="238">
        <v>25</v>
      </c>
      <c r="F137" s="242">
        <v>20</v>
      </c>
      <c r="G137" s="209" t="s">
        <v>436</v>
      </c>
      <c r="H137" s="184">
        <v>340917000</v>
      </c>
      <c r="I137" s="184">
        <v>0</v>
      </c>
      <c r="J137" s="184">
        <v>0</v>
      </c>
      <c r="K137" s="184">
        <v>0</v>
      </c>
      <c r="L137" s="184">
        <v>0</v>
      </c>
      <c r="M137" s="184">
        <v>0</v>
      </c>
      <c r="N137" s="184">
        <v>0</v>
      </c>
      <c r="O137" s="184">
        <v>0</v>
      </c>
      <c r="P137" s="184">
        <v>0</v>
      </c>
      <c r="Q137" s="185">
        <f t="shared" si="24"/>
        <v>0</v>
      </c>
      <c r="R137" s="186">
        <f t="shared" si="25"/>
        <v>0</v>
      </c>
    </row>
    <row r="138" spans="1:18" s="213" customFormat="1" ht="15">
      <c r="A138" s="346" t="s">
        <v>44</v>
      </c>
      <c r="B138" s="347"/>
      <c r="C138" s="347"/>
      <c r="D138" s="347"/>
      <c r="E138" s="347"/>
      <c r="F138" s="347"/>
      <c r="G138" s="348"/>
      <c r="H138" s="210">
        <f aca="true" t="shared" si="46" ref="H138:P138">+H139+H142+H145+H148+H152</f>
        <v>313820000000</v>
      </c>
      <c r="I138" s="210">
        <f t="shared" si="46"/>
        <v>10703639045</v>
      </c>
      <c r="J138" s="210">
        <f t="shared" si="46"/>
        <v>307185543119.702</v>
      </c>
      <c r="K138" s="210">
        <f t="shared" si="46"/>
        <v>58519959376.79</v>
      </c>
      <c r="L138" s="210">
        <f t="shared" si="46"/>
        <v>284035734735.76</v>
      </c>
      <c r="M138" s="210">
        <f t="shared" si="46"/>
        <v>34980641640.520004</v>
      </c>
      <c r="N138" s="210">
        <f t="shared" si="46"/>
        <v>132513707431.01999</v>
      </c>
      <c r="O138" s="210">
        <f t="shared" si="46"/>
        <v>20865277420.52</v>
      </c>
      <c r="P138" s="210">
        <f t="shared" si="46"/>
        <v>118237582331.01999</v>
      </c>
      <c r="Q138" s="211">
        <f t="shared" si="24"/>
        <v>0.9050912457324581</v>
      </c>
      <c r="R138" s="212">
        <f t="shared" si="25"/>
        <v>0.4222602365401185</v>
      </c>
    </row>
    <row r="139" spans="1:18" s="213" customFormat="1" ht="44.25" customHeight="1">
      <c r="A139" s="243">
        <v>111</v>
      </c>
      <c r="B139" s="244"/>
      <c r="C139" s="244"/>
      <c r="D139" s="244"/>
      <c r="E139" s="244"/>
      <c r="F139" s="244"/>
      <c r="G139" s="214" t="s">
        <v>248</v>
      </c>
      <c r="H139" s="210">
        <f>+H140</f>
        <v>15000000000</v>
      </c>
      <c r="I139" s="210">
        <f aca="true" t="shared" si="47" ref="I139:P139">+I140</f>
        <v>-43188474</v>
      </c>
      <c r="J139" s="210">
        <f t="shared" si="47"/>
        <v>14115048452</v>
      </c>
      <c r="K139" s="210">
        <f t="shared" si="47"/>
        <v>13456811526</v>
      </c>
      <c r="L139" s="210">
        <f t="shared" si="47"/>
        <v>14115048452</v>
      </c>
      <c r="M139" s="210">
        <f t="shared" si="47"/>
        <v>6728405763</v>
      </c>
      <c r="N139" s="210">
        <f t="shared" si="47"/>
        <v>6731343855</v>
      </c>
      <c r="O139" s="210">
        <f t="shared" si="47"/>
        <v>0</v>
      </c>
      <c r="P139" s="210">
        <f t="shared" si="47"/>
        <v>2938092</v>
      </c>
      <c r="Q139" s="211">
        <f t="shared" si="24"/>
        <v>0.9410032301333333</v>
      </c>
      <c r="R139" s="212">
        <f t="shared" si="25"/>
        <v>0.448756257</v>
      </c>
    </row>
    <row r="140" spans="1:18" s="213" customFormat="1" ht="39" customHeight="1">
      <c r="A140" s="243">
        <v>111</v>
      </c>
      <c r="B140" s="244">
        <v>506</v>
      </c>
      <c r="C140" s="244"/>
      <c r="D140" s="244"/>
      <c r="E140" s="244"/>
      <c r="F140" s="244"/>
      <c r="G140" s="215" t="s">
        <v>248</v>
      </c>
      <c r="H140" s="210">
        <f>+H141</f>
        <v>15000000000</v>
      </c>
      <c r="I140" s="210">
        <f aca="true" t="shared" si="48" ref="I140:P140">+I141</f>
        <v>-43188474</v>
      </c>
      <c r="J140" s="210">
        <f t="shared" si="48"/>
        <v>14115048452</v>
      </c>
      <c r="K140" s="210">
        <f t="shared" si="48"/>
        <v>13456811526</v>
      </c>
      <c r="L140" s="210">
        <f t="shared" si="48"/>
        <v>14115048452</v>
      </c>
      <c r="M140" s="210">
        <f t="shared" si="48"/>
        <v>6728405763</v>
      </c>
      <c r="N140" s="210">
        <f t="shared" si="48"/>
        <v>6731343855</v>
      </c>
      <c r="O140" s="210">
        <f t="shared" si="48"/>
        <v>0</v>
      </c>
      <c r="P140" s="210">
        <f t="shared" si="48"/>
        <v>2938092</v>
      </c>
      <c r="Q140" s="211">
        <f t="shared" si="24"/>
        <v>0.9410032301333333</v>
      </c>
      <c r="R140" s="212">
        <f t="shared" si="25"/>
        <v>0.448756257</v>
      </c>
    </row>
    <row r="141" spans="1:18" s="187" customFormat="1" ht="28.5" customHeight="1">
      <c r="A141" s="231">
        <v>111</v>
      </c>
      <c r="B141" s="232">
        <v>506</v>
      </c>
      <c r="C141" s="232">
        <v>1</v>
      </c>
      <c r="D141" s="238"/>
      <c r="E141" s="238"/>
      <c r="F141" s="239">
        <v>20</v>
      </c>
      <c r="G141" s="207" t="s">
        <v>161</v>
      </c>
      <c r="H141" s="184">
        <v>15000000000</v>
      </c>
      <c r="I141" s="184">
        <v>-43188474</v>
      </c>
      <c r="J141" s="184">
        <v>14115048452</v>
      </c>
      <c r="K141" s="184">
        <v>13456811526</v>
      </c>
      <c r="L141" s="184">
        <v>14115048452</v>
      </c>
      <c r="M141" s="184">
        <v>6728405763</v>
      </c>
      <c r="N141" s="184">
        <v>6731343855</v>
      </c>
      <c r="O141" s="184">
        <v>0</v>
      </c>
      <c r="P141" s="184">
        <v>2938092</v>
      </c>
      <c r="Q141" s="185">
        <f t="shared" si="24"/>
        <v>0.9410032301333333</v>
      </c>
      <c r="R141" s="193">
        <f t="shared" si="25"/>
        <v>0.448756257</v>
      </c>
    </row>
    <row r="142" spans="1:18" s="180" customFormat="1" ht="49.5" customHeight="1">
      <c r="A142" s="194">
        <v>213</v>
      </c>
      <c r="B142" s="195"/>
      <c r="C142" s="195"/>
      <c r="D142" s="236"/>
      <c r="E142" s="236"/>
      <c r="F142" s="235"/>
      <c r="G142" s="205" t="s">
        <v>162</v>
      </c>
      <c r="H142" s="206">
        <f>H143</f>
        <v>9500000000</v>
      </c>
      <c r="I142" s="206">
        <f aca="true" t="shared" si="49" ref="I142:P142">I143</f>
        <v>-103572256</v>
      </c>
      <c r="J142" s="206">
        <f t="shared" si="49"/>
        <v>8817137495.87</v>
      </c>
      <c r="K142" s="206">
        <f t="shared" si="49"/>
        <v>1561733533.29</v>
      </c>
      <c r="L142" s="206">
        <f t="shared" si="49"/>
        <v>7474931829.93</v>
      </c>
      <c r="M142" s="206">
        <f t="shared" si="49"/>
        <v>1949993407</v>
      </c>
      <c r="N142" s="206">
        <f t="shared" si="49"/>
        <v>2910054847</v>
      </c>
      <c r="O142" s="206">
        <f t="shared" si="49"/>
        <v>1949993407</v>
      </c>
      <c r="P142" s="206">
        <f t="shared" si="49"/>
        <v>2910054847</v>
      </c>
      <c r="Q142" s="178">
        <f t="shared" si="24"/>
        <v>0.7868349294663158</v>
      </c>
      <c r="R142" s="179">
        <f t="shared" si="25"/>
        <v>0.30632156284210527</v>
      </c>
    </row>
    <row r="143" spans="1:18" s="180" customFormat="1" ht="30">
      <c r="A143" s="194">
        <v>213</v>
      </c>
      <c r="B143" s="196">
        <v>506</v>
      </c>
      <c r="C143" s="195"/>
      <c r="D143" s="236"/>
      <c r="E143" s="236"/>
      <c r="F143" s="235"/>
      <c r="G143" s="205" t="s">
        <v>53</v>
      </c>
      <c r="H143" s="206">
        <f>+H144</f>
        <v>9500000000</v>
      </c>
      <c r="I143" s="206">
        <f aca="true" t="shared" si="50" ref="I143:P143">+I144</f>
        <v>-103572256</v>
      </c>
      <c r="J143" s="206">
        <f t="shared" si="50"/>
        <v>8817137495.87</v>
      </c>
      <c r="K143" s="206">
        <f t="shared" si="50"/>
        <v>1561733533.29</v>
      </c>
      <c r="L143" s="206">
        <f t="shared" si="50"/>
        <v>7474931829.93</v>
      </c>
      <c r="M143" s="206">
        <f t="shared" si="50"/>
        <v>1949993407</v>
      </c>
      <c r="N143" s="206">
        <f t="shared" si="50"/>
        <v>2910054847</v>
      </c>
      <c r="O143" s="206">
        <f t="shared" si="50"/>
        <v>1949993407</v>
      </c>
      <c r="P143" s="206">
        <f t="shared" si="50"/>
        <v>2910054847</v>
      </c>
      <c r="Q143" s="178">
        <f aca="true" t="shared" si="51" ref="Q143:Q154">_xlfn.IFERROR((L143/H143),0)</f>
        <v>0.7868349294663158</v>
      </c>
      <c r="R143" s="179">
        <f aca="true" t="shared" si="52" ref="R143:R154">_xlfn.IFERROR((N143/H143),0)</f>
        <v>0.30632156284210527</v>
      </c>
    </row>
    <row r="144" spans="1:18" s="187" customFormat="1" ht="33.75">
      <c r="A144" s="231">
        <v>213</v>
      </c>
      <c r="B144" s="233">
        <v>506</v>
      </c>
      <c r="C144" s="233">
        <v>1</v>
      </c>
      <c r="D144" s="238"/>
      <c r="E144" s="238"/>
      <c r="F144" s="239">
        <v>20</v>
      </c>
      <c r="G144" s="216" t="s">
        <v>250</v>
      </c>
      <c r="H144" s="184">
        <v>9500000000</v>
      </c>
      <c r="I144" s="184">
        <v>-103572256</v>
      </c>
      <c r="J144" s="184">
        <v>8817137495.87</v>
      </c>
      <c r="K144" s="184">
        <v>1561733533.29</v>
      </c>
      <c r="L144" s="184">
        <v>7474931829.93</v>
      </c>
      <c r="M144" s="184">
        <v>1949993407</v>
      </c>
      <c r="N144" s="184">
        <v>2910054847</v>
      </c>
      <c r="O144" s="184">
        <v>1949993407</v>
      </c>
      <c r="P144" s="184">
        <v>2910054847</v>
      </c>
      <c r="Q144" s="185">
        <f t="shared" si="51"/>
        <v>0.7868349294663158</v>
      </c>
      <c r="R144" s="186">
        <f t="shared" si="52"/>
        <v>0.30632156284210527</v>
      </c>
    </row>
    <row r="145" spans="1:18" s="180" customFormat="1" ht="18" customHeight="1">
      <c r="A145" s="240">
        <v>310</v>
      </c>
      <c r="B145" s="195"/>
      <c r="C145" s="195"/>
      <c r="D145" s="236"/>
      <c r="E145" s="236"/>
      <c r="F145" s="235"/>
      <c r="G145" s="205" t="s">
        <v>52</v>
      </c>
      <c r="H145" s="206">
        <f aca="true" t="shared" si="53" ref="H145:P145">H146</f>
        <v>5000000000</v>
      </c>
      <c r="I145" s="206">
        <f t="shared" si="53"/>
        <v>81059115</v>
      </c>
      <c r="J145" s="206">
        <f t="shared" si="53"/>
        <v>4650325089.632</v>
      </c>
      <c r="K145" s="206">
        <f t="shared" si="53"/>
        <v>101815916</v>
      </c>
      <c r="L145" s="206">
        <f t="shared" si="53"/>
        <v>3983983656.63</v>
      </c>
      <c r="M145" s="206">
        <f t="shared" si="53"/>
        <v>122172473</v>
      </c>
      <c r="N145" s="206">
        <f t="shared" si="53"/>
        <v>3102986687.73</v>
      </c>
      <c r="O145" s="206">
        <f t="shared" si="53"/>
        <v>260370979</v>
      </c>
      <c r="P145" s="206">
        <f t="shared" si="53"/>
        <v>3084954707.73</v>
      </c>
      <c r="Q145" s="191">
        <f t="shared" si="51"/>
        <v>0.796796731326</v>
      </c>
      <c r="R145" s="192">
        <f t="shared" si="52"/>
        <v>0.620597337546</v>
      </c>
    </row>
    <row r="146" spans="1:18" s="180" customFormat="1" ht="30">
      <c r="A146" s="240">
        <v>310</v>
      </c>
      <c r="B146" s="196">
        <v>506</v>
      </c>
      <c r="C146" s="195"/>
      <c r="D146" s="236"/>
      <c r="E146" s="236"/>
      <c r="F146" s="235"/>
      <c r="G146" s="205" t="s">
        <v>53</v>
      </c>
      <c r="H146" s="206">
        <f>+H147</f>
        <v>5000000000</v>
      </c>
      <c r="I146" s="206">
        <f aca="true" t="shared" si="54" ref="I146:P146">+I147</f>
        <v>81059115</v>
      </c>
      <c r="J146" s="206">
        <f t="shared" si="54"/>
        <v>4650325089.632</v>
      </c>
      <c r="K146" s="206">
        <f t="shared" si="54"/>
        <v>101815916</v>
      </c>
      <c r="L146" s="206">
        <f t="shared" si="54"/>
        <v>3983983656.63</v>
      </c>
      <c r="M146" s="206">
        <f t="shared" si="54"/>
        <v>122172473</v>
      </c>
      <c r="N146" s="206">
        <f t="shared" si="54"/>
        <v>3102986687.73</v>
      </c>
      <c r="O146" s="206">
        <f t="shared" si="54"/>
        <v>260370979</v>
      </c>
      <c r="P146" s="206">
        <f t="shared" si="54"/>
        <v>3084954707.73</v>
      </c>
      <c r="Q146" s="191">
        <f t="shared" si="51"/>
        <v>0.796796731326</v>
      </c>
      <c r="R146" s="192">
        <f t="shared" si="52"/>
        <v>0.620597337546</v>
      </c>
    </row>
    <row r="147" spans="1:18" s="187" customFormat="1" ht="27.75" customHeight="1">
      <c r="A147" s="237">
        <v>310</v>
      </c>
      <c r="B147" s="233">
        <v>506</v>
      </c>
      <c r="C147" s="233">
        <v>1</v>
      </c>
      <c r="D147" s="238"/>
      <c r="E147" s="238"/>
      <c r="F147" s="239">
        <v>20</v>
      </c>
      <c r="G147" s="207" t="s">
        <v>54</v>
      </c>
      <c r="H147" s="184">
        <v>5000000000</v>
      </c>
      <c r="I147" s="184">
        <v>81059115</v>
      </c>
      <c r="J147" s="184">
        <v>4650325089.632</v>
      </c>
      <c r="K147" s="184">
        <v>101815916</v>
      </c>
      <c r="L147" s="184">
        <v>3983983656.63</v>
      </c>
      <c r="M147" s="184">
        <v>122172473</v>
      </c>
      <c r="N147" s="184">
        <v>3102986687.73</v>
      </c>
      <c r="O147" s="184">
        <v>260370979</v>
      </c>
      <c r="P147" s="184">
        <v>3084954707.73</v>
      </c>
      <c r="Q147" s="185">
        <f t="shared" si="51"/>
        <v>0.796796731326</v>
      </c>
      <c r="R147" s="186">
        <f t="shared" si="52"/>
        <v>0.620597337546</v>
      </c>
    </row>
    <row r="148" spans="1:18" s="180" customFormat="1" ht="14.25" customHeight="1">
      <c r="A148" s="240">
        <v>410</v>
      </c>
      <c r="B148" s="195"/>
      <c r="C148" s="197"/>
      <c r="D148" s="197"/>
      <c r="E148" s="197"/>
      <c r="F148" s="197"/>
      <c r="G148" s="176" t="s">
        <v>56</v>
      </c>
      <c r="H148" s="206">
        <f>+H149</f>
        <v>272320000000</v>
      </c>
      <c r="I148" s="206">
        <f aca="true" t="shared" si="55" ref="I148:P148">+I149</f>
        <v>-1230659340</v>
      </c>
      <c r="J148" s="206">
        <f t="shared" si="55"/>
        <v>267603032082.2</v>
      </c>
      <c r="K148" s="206">
        <f t="shared" si="55"/>
        <v>43399598401.5</v>
      </c>
      <c r="L148" s="206">
        <f t="shared" si="55"/>
        <v>258461770797.2</v>
      </c>
      <c r="M148" s="206">
        <f t="shared" si="55"/>
        <v>26180069997.52</v>
      </c>
      <c r="N148" s="206">
        <f t="shared" si="55"/>
        <v>119769322041.29</v>
      </c>
      <c r="O148" s="206">
        <f t="shared" si="55"/>
        <v>18654913034.52</v>
      </c>
      <c r="P148" s="206">
        <f t="shared" si="55"/>
        <v>112239634684.29</v>
      </c>
      <c r="Q148" s="178">
        <f t="shared" si="51"/>
        <v>0.9491104979333138</v>
      </c>
      <c r="R148" s="179">
        <f t="shared" si="52"/>
        <v>0.43981096519275115</v>
      </c>
    </row>
    <row r="149" spans="1:18" s="180" customFormat="1" ht="30">
      <c r="A149" s="240">
        <v>410</v>
      </c>
      <c r="B149" s="196">
        <v>506</v>
      </c>
      <c r="C149" s="197"/>
      <c r="D149" s="197"/>
      <c r="E149" s="197"/>
      <c r="F149" s="197"/>
      <c r="G149" s="205" t="s">
        <v>53</v>
      </c>
      <c r="H149" s="206">
        <f>+H150+H151</f>
        <v>272320000000</v>
      </c>
      <c r="I149" s="206">
        <f aca="true" t="shared" si="56" ref="I149:P149">+I150+I151</f>
        <v>-1230659340</v>
      </c>
      <c r="J149" s="206">
        <f t="shared" si="56"/>
        <v>267603032082.2</v>
      </c>
      <c r="K149" s="206">
        <f t="shared" si="56"/>
        <v>43399598401.5</v>
      </c>
      <c r="L149" s="206">
        <f t="shared" si="56"/>
        <v>258461770797.2</v>
      </c>
      <c r="M149" s="206">
        <f t="shared" si="56"/>
        <v>26180069997.52</v>
      </c>
      <c r="N149" s="206">
        <f t="shared" si="56"/>
        <v>119769322041.29</v>
      </c>
      <c r="O149" s="206">
        <f t="shared" si="56"/>
        <v>18654913034.52</v>
      </c>
      <c r="P149" s="206">
        <f t="shared" si="56"/>
        <v>112239634684.29</v>
      </c>
      <c r="Q149" s="178">
        <f t="shared" si="51"/>
        <v>0.9491104979333138</v>
      </c>
      <c r="R149" s="179">
        <f t="shared" si="52"/>
        <v>0.43981096519275115</v>
      </c>
    </row>
    <row r="150" spans="1:18" s="187" customFormat="1" ht="28.5">
      <c r="A150" s="233">
        <v>410</v>
      </c>
      <c r="B150" s="233">
        <v>506</v>
      </c>
      <c r="C150" s="233">
        <v>1</v>
      </c>
      <c r="D150" s="234"/>
      <c r="E150" s="234"/>
      <c r="F150" s="234">
        <v>20</v>
      </c>
      <c r="G150" s="190" t="s">
        <v>57</v>
      </c>
      <c r="H150" s="184">
        <v>250820000000</v>
      </c>
      <c r="I150" s="184">
        <v>-1896779340</v>
      </c>
      <c r="J150" s="184">
        <v>246136983593.2</v>
      </c>
      <c r="K150" s="184">
        <v>43395587470.5</v>
      </c>
      <c r="L150" s="184">
        <v>244369884201.2</v>
      </c>
      <c r="M150" s="184">
        <v>25053437745.52</v>
      </c>
      <c r="N150" s="184">
        <v>107951190890.29</v>
      </c>
      <c r="O150" s="184">
        <v>17528236594.52</v>
      </c>
      <c r="P150" s="184">
        <v>100425309139.29</v>
      </c>
      <c r="Q150" s="185">
        <f t="shared" si="51"/>
        <v>0.9742838856598358</v>
      </c>
      <c r="R150" s="186">
        <f t="shared" si="52"/>
        <v>0.43039307427752965</v>
      </c>
    </row>
    <row r="151" spans="1:18" s="187" customFormat="1" ht="14.25">
      <c r="A151" s="233">
        <v>410</v>
      </c>
      <c r="B151" s="233">
        <v>506</v>
      </c>
      <c r="C151" s="233">
        <v>3</v>
      </c>
      <c r="D151" s="234"/>
      <c r="E151" s="234"/>
      <c r="F151" s="234">
        <v>20</v>
      </c>
      <c r="G151" s="190" t="s">
        <v>163</v>
      </c>
      <c r="H151" s="184">
        <v>21500000000</v>
      </c>
      <c r="I151" s="184">
        <v>666120000</v>
      </c>
      <c r="J151" s="184">
        <v>21466048489</v>
      </c>
      <c r="K151" s="184">
        <v>4010931</v>
      </c>
      <c r="L151" s="184">
        <v>14091886596</v>
      </c>
      <c r="M151" s="184">
        <v>1126632252</v>
      </c>
      <c r="N151" s="184">
        <v>11818131151</v>
      </c>
      <c r="O151" s="184">
        <v>1126676440</v>
      </c>
      <c r="P151" s="184">
        <v>11814325545</v>
      </c>
      <c r="Q151" s="185">
        <f t="shared" si="51"/>
        <v>0.6554365858604652</v>
      </c>
      <c r="R151" s="186">
        <f t="shared" si="52"/>
        <v>0.5496805186511627</v>
      </c>
    </row>
    <row r="152" spans="1:18" s="187" customFormat="1" ht="15">
      <c r="A152" s="245">
        <v>460</v>
      </c>
      <c r="B152" s="246">
        <v>506</v>
      </c>
      <c r="C152" s="247"/>
      <c r="D152" s="247"/>
      <c r="E152" s="247"/>
      <c r="F152" s="247"/>
      <c r="G152" s="217" t="s">
        <v>437</v>
      </c>
      <c r="H152" s="218">
        <f>+H153</f>
        <v>12000000000</v>
      </c>
      <c r="I152" s="218">
        <f>+I153</f>
        <v>12000000000</v>
      </c>
      <c r="J152" s="218">
        <f aca="true" t="shared" si="57" ref="J152:P152">+J153</f>
        <v>12000000000</v>
      </c>
      <c r="K152" s="218">
        <v>0</v>
      </c>
      <c r="L152" s="218">
        <f t="shared" si="57"/>
        <v>0</v>
      </c>
      <c r="M152" s="218">
        <v>0</v>
      </c>
      <c r="N152" s="218">
        <f t="shared" si="57"/>
        <v>0</v>
      </c>
      <c r="O152" s="218">
        <v>0</v>
      </c>
      <c r="P152" s="218">
        <f t="shared" si="57"/>
        <v>0</v>
      </c>
      <c r="Q152" s="219">
        <f t="shared" si="51"/>
        <v>0</v>
      </c>
      <c r="R152" s="192">
        <f t="shared" si="52"/>
        <v>0</v>
      </c>
    </row>
    <row r="153" spans="1:18" s="187" customFormat="1" ht="15" thickBot="1">
      <c r="A153" s="248">
        <v>460</v>
      </c>
      <c r="B153" s="249">
        <v>506</v>
      </c>
      <c r="C153" s="248">
        <v>1</v>
      </c>
      <c r="D153" s="250"/>
      <c r="E153" s="250"/>
      <c r="F153" s="250" t="s">
        <v>42</v>
      </c>
      <c r="G153" s="220" t="s">
        <v>437</v>
      </c>
      <c r="H153" s="221">
        <v>12000000000</v>
      </c>
      <c r="I153" s="221">
        <v>12000000000</v>
      </c>
      <c r="J153" s="221">
        <v>12000000000</v>
      </c>
      <c r="K153" s="221">
        <v>12000000000</v>
      </c>
      <c r="L153" s="221">
        <v>0</v>
      </c>
      <c r="M153" s="221">
        <v>0</v>
      </c>
      <c r="N153" s="221">
        <v>0</v>
      </c>
      <c r="O153" s="221">
        <v>0</v>
      </c>
      <c r="P153" s="221">
        <v>0</v>
      </c>
      <c r="Q153" s="185">
        <f t="shared" si="51"/>
        <v>0</v>
      </c>
      <c r="R153" s="186">
        <f t="shared" si="52"/>
        <v>0</v>
      </c>
    </row>
    <row r="154" spans="1:18" s="225" customFormat="1" ht="15.75" thickBot="1">
      <c r="A154" s="349" t="s">
        <v>45</v>
      </c>
      <c r="B154" s="350"/>
      <c r="C154" s="350"/>
      <c r="D154" s="350"/>
      <c r="E154" s="350"/>
      <c r="F154" s="350"/>
      <c r="G154" s="351"/>
      <c r="H154" s="222">
        <f aca="true" t="shared" si="58" ref="H154:P154">H9+H138</f>
        <v>447828863000</v>
      </c>
      <c r="I154" s="222">
        <f t="shared" si="58"/>
        <v>11815347697.07</v>
      </c>
      <c r="J154" s="222">
        <f t="shared" si="58"/>
        <v>367970497149.932</v>
      </c>
      <c r="K154" s="222">
        <f t="shared" si="58"/>
        <v>61518226562.41</v>
      </c>
      <c r="L154" s="222">
        <f t="shared" si="58"/>
        <v>334069851629.63</v>
      </c>
      <c r="M154" s="222">
        <f t="shared" si="58"/>
        <v>38998855697.8</v>
      </c>
      <c r="N154" s="222">
        <f t="shared" si="58"/>
        <v>169139460371.63998</v>
      </c>
      <c r="O154" s="222">
        <f t="shared" si="58"/>
        <v>24911044105.8</v>
      </c>
      <c r="P154" s="222">
        <f t="shared" si="58"/>
        <v>154811823480.63998</v>
      </c>
      <c r="Q154" s="223">
        <f t="shared" si="51"/>
        <v>0.745976597827349</v>
      </c>
      <c r="R154" s="224">
        <f t="shared" si="52"/>
        <v>0.37768771588007266</v>
      </c>
    </row>
    <row r="159" spans="8:16" ht="15">
      <c r="H159" s="228"/>
      <c r="I159" s="229"/>
      <c r="J159" s="228"/>
      <c r="K159" s="228"/>
      <c r="L159" s="228"/>
      <c r="M159" s="228"/>
      <c r="N159" s="228"/>
      <c r="O159" s="228"/>
      <c r="P159" s="228"/>
    </row>
    <row r="160" spans="8:16" ht="15">
      <c r="H160" s="228"/>
      <c r="I160" s="228"/>
      <c r="J160" s="228"/>
      <c r="K160" s="228"/>
      <c r="L160" s="228"/>
      <c r="M160" s="228"/>
      <c r="N160" s="228"/>
      <c r="O160" s="228"/>
      <c r="P160" s="228"/>
    </row>
    <row r="161" spans="8:16" ht="15">
      <c r="H161" s="228"/>
      <c r="I161" s="228"/>
      <c r="J161" s="228"/>
      <c r="K161" s="228"/>
      <c r="L161" s="228"/>
      <c r="M161" s="228"/>
      <c r="N161" s="228"/>
      <c r="O161" s="228"/>
      <c r="P161" s="228"/>
    </row>
    <row r="162" spans="8:16" ht="15">
      <c r="H162" s="228"/>
      <c r="I162" s="228"/>
      <c r="J162" s="228"/>
      <c r="K162" s="228"/>
      <c r="L162" s="228"/>
      <c r="M162" s="228"/>
      <c r="N162" s="228"/>
      <c r="O162" s="228"/>
      <c r="P162" s="228"/>
    </row>
    <row r="163" spans="8:16" ht="15">
      <c r="H163" s="228"/>
      <c r="I163" s="228"/>
      <c r="J163" s="228"/>
      <c r="K163" s="228"/>
      <c r="L163" s="228"/>
      <c r="M163" s="228"/>
      <c r="N163" s="228"/>
      <c r="O163" s="228"/>
      <c r="P163" s="228"/>
    </row>
    <row r="164" spans="8:16" ht="15">
      <c r="H164" s="228"/>
      <c r="I164" s="228"/>
      <c r="J164" s="228"/>
      <c r="K164" s="228"/>
      <c r="L164" s="228"/>
      <c r="M164" s="228"/>
      <c r="N164" s="228"/>
      <c r="O164" s="228"/>
      <c r="P164" s="228"/>
    </row>
    <row r="165" spans="8:16" ht="15">
      <c r="H165" s="228"/>
      <c r="I165" s="228"/>
      <c r="J165" s="228"/>
      <c r="K165" s="228"/>
      <c r="L165" s="228"/>
      <c r="M165" s="228"/>
      <c r="N165" s="228"/>
      <c r="O165" s="228"/>
      <c r="P165" s="228"/>
    </row>
    <row r="166" spans="8:16" ht="15">
      <c r="H166" s="228"/>
      <c r="I166" s="228"/>
      <c r="J166" s="228"/>
      <c r="K166" s="228"/>
      <c r="L166" s="228"/>
      <c r="M166" s="228"/>
      <c r="N166" s="228"/>
      <c r="O166" s="228"/>
      <c r="P166" s="228"/>
    </row>
    <row r="167" spans="8:16" ht="15">
      <c r="H167" s="228"/>
      <c r="I167" s="228"/>
      <c r="J167" s="228"/>
      <c r="K167" s="228"/>
      <c r="L167" s="228"/>
      <c r="M167" s="228"/>
      <c r="N167" s="228"/>
      <c r="O167" s="228"/>
      <c r="P167" s="228"/>
    </row>
    <row r="168" spans="8:16" ht="15">
      <c r="H168" s="228"/>
      <c r="I168" s="228"/>
      <c r="J168" s="228"/>
      <c r="K168" s="228"/>
      <c r="L168" s="228"/>
      <c r="M168" s="228"/>
      <c r="N168" s="228"/>
      <c r="O168" s="228"/>
      <c r="P168" s="228"/>
    </row>
    <row r="169" spans="8:16" ht="15">
      <c r="H169" s="228"/>
      <c r="I169" s="228"/>
      <c r="J169" s="228"/>
      <c r="K169" s="228"/>
      <c r="L169" s="228"/>
      <c r="M169" s="228"/>
      <c r="N169" s="228"/>
      <c r="O169" s="228"/>
      <c r="P169" s="228"/>
    </row>
    <row r="170" spans="8:16" ht="15">
      <c r="H170" s="228"/>
      <c r="I170" s="228"/>
      <c r="J170" s="228"/>
      <c r="K170" s="228"/>
      <c r="L170" s="228"/>
      <c r="M170" s="228"/>
      <c r="N170" s="228"/>
      <c r="O170" s="228"/>
      <c r="P170" s="228"/>
    </row>
    <row r="171" spans="8:16" ht="15">
      <c r="H171" s="228"/>
      <c r="I171" s="228"/>
      <c r="J171" s="228"/>
      <c r="K171" s="228"/>
      <c r="L171" s="228"/>
      <c r="M171" s="228"/>
      <c r="N171" s="228"/>
      <c r="O171" s="228"/>
      <c r="P171" s="228"/>
    </row>
  </sheetData>
  <sheetProtection/>
  <mergeCells count="25">
    <mergeCell ref="H5:H8"/>
    <mergeCell ref="I5:I8"/>
    <mergeCell ref="A138:G138"/>
    <mergeCell ref="A154:G154"/>
    <mergeCell ref="A9:G9"/>
    <mergeCell ref="A7:A8"/>
    <mergeCell ref="B7:B8"/>
    <mergeCell ref="C7:C8"/>
    <mergeCell ref="D7:D8"/>
    <mergeCell ref="A1:R1"/>
    <mergeCell ref="A2:R2"/>
    <mergeCell ref="A3:R3"/>
    <mergeCell ref="Q5:Q8"/>
    <mergeCell ref="R5:R8"/>
    <mergeCell ref="A4:D4"/>
    <mergeCell ref="G4:M4"/>
    <mergeCell ref="G6:G8"/>
    <mergeCell ref="J5:J8"/>
    <mergeCell ref="K5:K8"/>
    <mergeCell ref="M5:M8"/>
    <mergeCell ref="A5:G5"/>
    <mergeCell ref="N5:N8"/>
    <mergeCell ref="O5:O8"/>
    <mergeCell ref="P5:P8"/>
    <mergeCell ref="L5:L8"/>
  </mergeCells>
  <printOptions horizontalCentered="1" verticalCentered="1"/>
  <pageMargins left="0.5905511811023623" right="0.5905511811023623" top="0.2755905511811024" bottom="0.2755905511811024" header="0" footer="0"/>
  <pageSetup fitToHeight="3" horizontalDpi="1200" verticalDpi="1200" orientation="landscape" scale="85" r:id="rId2"/>
  <ignoredErrors>
    <ignoredError sqref="D12 F13:F32" numberStoredAsText="1"/>
    <ignoredError sqref="L106:P10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2013 Octubre (Gastos)</dc:title>
  <dc:subject/>
  <dc:creator>JohGriPre</dc:creator>
  <cp:keywords/>
  <dc:description/>
  <cp:lastModifiedBy>Robinson Prado Suquila</cp:lastModifiedBy>
  <cp:lastPrinted>2013-11-25T16:05:56Z</cp:lastPrinted>
  <dcterms:created xsi:type="dcterms:W3CDTF">2006-02-14T12:57:48Z</dcterms:created>
  <dcterms:modified xsi:type="dcterms:W3CDTF">2013-11-25T19:23:22Z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nfor">
    <vt:lpwstr>Informe de ejecución del presupuesto de gastos</vt:lpwstr>
  </property>
  <property fmtid="{D5CDD505-2E9C-101B-9397-08002B2CF9AE}" pid="4" name="Ord">
    <vt:lpwstr>10.0000000000000</vt:lpwstr>
  </property>
  <property fmtid="{D5CDD505-2E9C-101B-9397-08002B2CF9AE}" pid="5" name="A">
    <vt:lpwstr>2013</vt:lpwstr>
  </property>
  <property fmtid="{D5CDD505-2E9C-101B-9397-08002B2CF9AE}" pid="6" name="xd_Signatu">
    <vt:lpwstr/>
  </property>
  <property fmtid="{D5CDD505-2E9C-101B-9397-08002B2CF9AE}" pid="7" name="M">
    <vt:lpwstr/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Ord">
    <vt:lpwstr>2400.00000000000</vt:lpwstr>
  </property>
  <property fmtid="{D5CDD505-2E9C-101B-9397-08002B2CF9AE}" pid="11" name="_SourceU">
    <vt:lpwstr/>
  </property>
  <property fmtid="{D5CDD505-2E9C-101B-9397-08002B2CF9AE}" pid="12" name="_SharedFileInd">
    <vt:lpwstr/>
  </property>
  <property fmtid="{D5CDD505-2E9C-101B-9397-08002B2CF9AE}" pid="13" name="Vigenc">
    <vt:lpwstr>2013.00000000000</vt:lpwstr>
  </property>
  <property fmtid="{D5CDD505-2E9C-101B-9397-08002B2CF9AE}" pid="14" name="Tipo presupues">
    <vt:lpwstr>Informe de Ejecución del Presupuesto de Gastos</vt:lpwstr>
  </property>
</Properties>
</file>