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240" yWindow="285" windowWidth="17520" windowHeight="9345" firstSheet="2" activeTab="2"/>
  </bookViews>
  <sheets>
    <sheet name="INGRESOS ZBOX CONSOLIDADO" sheetId="8" state="hidden" r:id="rId1"/>
    <sheet name="INGRESOS VIG ANT ZBOX " sheetId="7" state="hidden" r:id="rId2"/>
    <sheet name="VIGENCIA SIIF" sheetId="3" r:id="rId3"/>
  </sheets>
  <externalReferences>
    <externalReference r:id="rId4"/>
    <externalReference r:id="rId5"/>
  </externalReferences>
  <definedNames>
    <definedName name="_xlnm.Print_Area" localSheetId="2">'VIGENCIA SIIF'!$B$1:$S$145</definedName>
    <definedName name="_xlnm.Print_Titles" localSheetId="2">'VIGENCIA SIIF'!$1:$8</definedName>
  </definedNames>
  <calcPr calcId="125725"/>
</workbook>
</file>

<file path=xl/calcChain.xml><?xml version="1.0" encoding="utf-8"?>
<calcChain xmlns="http://schemas.openxmlformats.org/spreadsheetml/2006/main">
  <c r="G51" i="7"/>
  <c r="F51"/>
  <c r="E51"/>
  <c r="D51"/>
  <c r="I91" i="3" l="1"/>
  <c r="J91"/>
  <c r="K91"/>
  <c r="L91"/>
  <c r="M91"/>
  <c r="N91"/>
  <c r="O91"/>
  <c r="P91"/>
  <c r="Q91"/>
  <c r="G41" i="8" l="1"/>
  <c r="G40" s="1"/>
  <c r="G30"/>
  <c r="G37"/>
  <c r="H37"/>
  <c r="H36"/>
  <c r="G36"/>
  <c r="G34"/>
  <c r="H34"/>
  <c r="H33"/>
  <c r="G33"/>
  <c r="F33"/>
  <c r="H32"/>
  <c r="G32"/>
  <c r="H31"/>
  <c r="G31"/>
  <c r="H30"/>
  <c r="E16"/>
  <c r="F16"/>
  <c r="G16"/>
  <c r="H16"/>
  <c r="I16"/>
  <c r="J16"/>
  <c r="D16"/>
  <c r="F30"/>
  <c r="I30" s="1"/>
  <c r="E30"/>
  <c r="D30"/>
  <c r="H29"/>
  <c r="H28" s="1"/>
  <c r="G29"/>
  <c r="G28" s="1"/>
  <c r="F31"/>
  <c r="F32"/>
  <c r="F34"/>
  <c r="F29"/>
  <c r="F28" s="1"/>
  <c r="E29"/>
  <c r="E28" s="1"/>
  <c r="H26"/>
  <c r="H27"/>
  <c r="G27"/>
  <c r="G26"/>
  <c r="F26"/>
  <c r="F27"/>
  <c r="I27" s="1"/>
  <c r="E27"/>
  <c r="E26"/>
  <c r="D27"/>
  <c r="D26"/>
  <c r="H21"/>
  <c r="H22"/>
  <c r="G22"/>
  <c r="G21"/>
  <c r="F21"/>
  <c r="F22"/>
  <c r="E22"/>
  <c r="E21"/>
  <c r="D22"/>
  <c r="D21"/>
  <c r="H41"/>
  <c r="H40" s="1"/>
  <c r="F41"/>
  <c r="F40" s="1"/>
  <c r="E41"/>
  <c r="E40" s="1"/>
  <c r="D41"/>
  <c r="D40" s="1"/>
  <c r="D37"/>
  <c r="E37"/>
  <c r="F37"/>
  <c r="F36"/>
  <c r="E36"/>
  <c r="D36"/>
  <c r="E34"/>
  <c r="D34"/>
  <c r="E33"/>
  <c r="E31"/>
  <c r="E32"/>
  <c r="D31"/>
  <c r="D32"/>
  <c r="D33"/>
  <c r="D29"/>
  <c r="G22" i="7"/>
  <c r="G20" s="1"/>
  <c r="G21"/>
  <c r="E20"/>
  <c r="F20"/>
  <c r="D20"/>
  <c r="F25" i="8" l="1"/>
  <c r="F24" s="1"/>
  <c r="F23" s="1"/>
  <c r="H25"/>
  <c r="F20"/>
  <c r="H20"/>
  <c r="E20"/>
  <c r="G20"/>
  <c r="H24"/>
  <c r="H23" s="1"/>
  <c r="I29"/>
  <c r="E25"/>
  <c r="E24" s="1"/>
  <c r="E23" s="1"/>
  <c r="E19" s="1"/>
  <c r="E15" s="1"/>
  <c r="G25"/>
  <c r="G24" s="1"/>
  <c r="G23" s="1"/>
  <c r="J21"/>
  <c r="F19" l="1"/>
  <c r="F15" s="1"/>
  <c r="G19"/>
  <c r="G15" s="1"/>
  <c r="H19"/>
  <c r="H15" s="1"/>
  <c r="I59" i="3" l="1"/>
  <c r="I61"/>
  <c r="L82"/>
  <c r="P28"/>
  <c r="J59"/>
  <c r="Q85"/>
  <c r="R69"/>
  <c r="S26"/>
  <c r="P67"/>
  <c r="J57"/>
  <c r="I42"/>
  <c r="R126"/>
  <c r="Q99"/>
  <c r="Q67"/>
  <c r="K19"/>
  <c r="R22"/>
  <c r="I33"/>
  <c r="S45"/>
  <c r="L140"/>
  <c r="L139" s="1"/>
  <c r="Q12"/>
  <c r="N59"/>
  <c r="R46"/>
  <c r="P49"/>
  <c r="I16"/>
  <c r="K99"/>
  <c r="R130"/>
  <c r="R84"/>
  <c r="Q97"/>
  <c r="I12"/>
  <c r="R44"/>
  <c r="N134"/>
  <c r="N133" s="1"/>
  <c r="J143"/>
  <c r="S73"/>
  <c r="S23"/>
  <c r="L94"/>
  <c r="J108"/>
  <c r="R26"/>
  <c r="S64"/>
  <c r="Q108"/>
  <c r="R24"/>
  <c r="K16"/>
  <c r="K85"/>
  <c r="K37"/>
  <c r="I102"/>
  <c r="R51"/>
  <c r="N42"/>
  <c r="S71"/>
  <c r="R105"/>
  <c r="N19"/>
  <c r="P76"/>
  <c r="Q82"/>
  <c r="I82"/>
  <c r="N140"/>
  <c r="N139" s="1"/>
  <c r="S27"/>
  <c r="K124"/>
  <c r="K123" s="1"/>
  <c r="K122" s="1"/>
  <c r="K121" s="1"/>
  <c r="N143"/>
  <c r="R88"/>
  <c r="S35"/>
  <c r="S96"/>
  <c r="R71"/>
  <c r="J49"/>
  <c r="J140"/>
  <c r="J139" s="1"/>
  <c r="P94"/>
  <c r="Q19"/>
  <c r="I119"/>
  <c r="I118" s="1"/>
  <c r="N99"/>
  <c r="S25"/>
  <c r="N76"/>
  <c r="P54"/>
  <c r="S105"/>
  <c r="R106"/>
  <c r="I99"/>
  <c r="P114"/>
  <c r="P112" s="1"/>
  <c r="P37"/>
  <c r="P19"/>
  <c r="S107"/>
  <c r="P143"/>
  <c r="Q76"/>
  <c r="P12"/>
  <c r="P33"/>
  <c r="R142"/>
  <c r="P57"/>
  <c r="Q28"/>
  <c r="Q137"/>
  <c r="Q136" s="1"/>
  <c r="I57"/>
  <c r="Q37"/>
  <c r="Q54"/>
  <c r="N30"/>
  <c r="S18"/>
  <c r="S90"/>
  <c r="S75"/>
  <c r="K12"/>
  <c r="Q114"/>
  <c r="Q112" s="1"/>
  <c r="I28"/>
  <c r="S39"/>
  <c r="K42"/>
  <c r="N108"/>
  <c r="N28"/>
  <c r="P85"/>
  <c r="P42"/>
  <c r="J42"/>
  <c r="R73"/>
  <c r="I19"/>
  <c r="S14"/>
  <c r="Q59"/>
  <c r="S80"/>
  <c r="R18"/>
  <c r="R27"/>
  <c r="R40"/>
  <c r="K114"/>
  <c r="K112" s="1"/>
  <c r="I49"/>
  <c r="R80"/>
  <c r="K137"/>
  <c r="K136" s="1"/>
  <c r="N114"/>
  <c r="N112" s="1"/>
  <c r="Q124"/>
  <c r="Q123" s="1"/>
  <c r="Q122" s="1"/>
  <c r="Q121" s="1"/>
  <c r="N49"/>
  <c r="N33"/>
  <c r="R41"/>
  <c r="S53"/>
  <c r="J124"/>
  <c r="J123" s="1"/>
  <c r="J122" s="1"/>
  <c r="J121" s="1"/>
  <c r="R64"/>
  <c r="R66"/>
  <c r="Q49"/>
  <c r="S32"/>
  <c r="R39"/>
  <c r="J76"/>
  <c r="K33"/>
  <c r="J12"/>
  <c r="N12"/>
  <c r="R25"/>
  <c r="S63"/>
  <c r="R14"/>
  <c r="P61"/>
  <c r="S51"/>
  <c r="Q16"/>
  <c r="K49"/>
  <c r="I137"/>
  <c r="I136" s="1"/>
  <c r="S40"/>
  <c r="P108"/>
  <c r="P99"/>
  <c r="L16"/>
  <c r="S24"/>
  <c r="S46"/>
  <c r="P30"/>
  <c r="N67"/>
  <c r="S21"/>
  <c r="Q61"/>
  <c r="S126"/>
  <c r="P16"/>
  <c r="I30"/>
  <c r="J54"/>
  <c r="R90"/>
  <c r="R127"/>
  <c r="K140"/>
  <c r="K139" s="1"/>
  <c r="J97"/>
  <c r="S44"/>
  <c r="J37"/>
  <c r="N124"/>
  <c r="N123" s="1"/>
  <c r="N122" s="1"/>
  <c r="N121" s="1"/>
  <c r="Q33"/>
  <c r="N94"/>
  <c r="R21"/>
  <c r="K82"/>
  <c r="S81"/>
  <c r="N54"/>
  <c r="N16"/>
  <c r="R35"/>
  <c r="K28"/>
  <c r="J33"/>
  <c r="R32"/>
  <c r="P97"/>
  <c r="K30"/>
  <c r="P59"/>
  <c r="P124"/>
  <c r="P123" s="1"/>
  <c r="P122" s="1"/>
  <c r="P121" s="1"/>
  <c r="R15"/>
  <c r="S52"/>
  <c r="S22"/>
  <c r="S66"/>
  <c r="J30"/>
  <c r="K54"/>
  <c r="R93"/>
  <c r="R78"/>
  <c r="K61"/>
  <c r="I114"/>
  <c r="I112" s="1"/>
  <c r="R23"/>
  <c r="R45"/>
  <c r="S93"/>
  <c r="I37"/>
  <c r="I140"/>
  <c r="I139" s="1"/>
  <c r="S15"/>
  <c r="N37"/>
  <c r="N36" s="1"/>
  <c r="J67"/>
  <c r="R53"/>
  <c r="S41"/>
  <c r="J16"/>
  <c r="N97"/>
  <c r="P140"/>
  <c r="P139" s="1"/>
  <c r="R107"/>
  <c r="K67"/>
  <c r="P82"/>
  <c r="Q102"/>
  <c r="P134"/>
  <c r="P133" s="1"/>
  <c r="K119"/>
  <c r="K118" s="1"/>
  <c r="S78"/>
  <c r="S130"/>
  <c r="R70"/>
  <c r="R79"/>
  <c r="K108"/>
  <c r="K134"/>
  <c r="K133" s="1"/>
  <c r="J119"/>
  <c r="J118" s="1"/>
  <c r="L33"/>
  <c r="Q57"/>
  <c r="N85"/>
  <c r="I54"/>
  <c r="I67"/>
  <c r="I76"/>
  <c r="I97"/>
  <c r="I108"/>
  <c r="Q143"/>
  <c r="L108"/>
  <c r="L67"/>
  <c r="L42"/>
  <c r="S70"/>
  <c r="S79"/>
  <c r="S89"/>
  <c r="S101"/>
  <c r="S131"/>
  <c r="L134"/>
  <c r="L133" s="1"/>
  <c r="L102"/>
  <c r="L61"/>
  <c r="S72"/>
  <c r="N82"/>
  <c r="K97"/>
  <c r="K143"/>
  <c r="I94"/>
  <c r="N119"/>
  <c r="N118" s="1"/>
  <c r="R131"/>
  <c r="K59"/>
  <c r="L137"/>
  <c r="L136" s="1"/>
  <c r="L37"/>
  <c r="J82"/>
  <c r="N137"/>
  <c r="N136" s="1"/>
  <c r="R63"/>
  <c r="R72"/>
  <c r="R81"/>
  <c r="R104"/>
  <c r="P137"/>
  <c r="P136" s="1"/>
  <c r="L28"/>
  <c r="K76"/>
  <c r="S104"/>
  <c r="R52"/>
  <c r="Q119"/>
  <c r="Q118" s="1"/>
  <c r="K102"/>
  <c r="J134"/>
  <c r="J133" s="1"/>
  <c r="J19"/>
  <c r="J28"/>
  <c r="S69"/>
  <c r="S88"/>
  <c r="R65"/>
  <c r="R74"/>
  <c r="R101"/>
  <c r="J61"/>
  <c r="J102"/>
  <c r="I134"/>
  <c r="I133" s="1"/>
  <c r="L59"/>
  <c r="L12"/>
  <c r="I85"/>
  <c r="P119"/>
  <c r="P118" s="1"/>
  <c r="L114"/>
  <c r="L112" s="1"/>
  <c r="J137"/>
  <c r="J136" s="1"/>
  <c r="I124"/>
  <c r="I123" s="1"/>
  <c r="I122" s="1"/>
  <c r="I121" s="1"/>
  <c r="Q134"/>
  <c r="Q133" s="1"/>
  <c r="L97"/>
  <c r="L76"/>
  <c r="L54"/>
  <c r="L30"/>
  <c r="Q94"/>
  <c r="S65"/>
  <c r="S74"/>
  <c r="S84"/>
  <c r="S106"/>
  <c r="S127"/>
  <c r="L119"/>
  <c r="L118" s="1"/>
  <c r="N57"/>
  <c r="R75"/>
  <c r="R96"/>
  <c r="S142"/>
  <c r="Q30"/>
  <c r="Q42"/>
  <c r="K57"/>
  <c r="J94"/>
  <c r="R89"/>
  <c r="J85"/>
  <c r="R50"/>
  <c r="M49"/>
  <c r="R62"/>
  <c r="M61"/>
  <c r="P111"/>
  <c r="P115"/>
  <c r="P113" s="1"/>
  <c r="O49"/>
  <c r="S50"/>
  <c r="S92"/>
  <c r="S103"/>
  <c r="O102"/>
  <c r="O37"/>
  <c r="S38"/>
  <c r="R100"/>
  <c r="M99"/>
  <c r="J115"/>
  <c r="J113" s="1"/>
  <c r="J111"/>
  <c r="O33"/>
  <c r="S34"/>
  <c r="O119"/>
  <c r="S120"/>
  <c r="S83"/>
  <c r="O82"/>
  <c r="S58"/>
  <c r="O57"/>
  <c r="R120"/>
  <c r="M119"/>
  <c r="M82"/>
  <c r="R83"/>
  <c r="I111"/>
  <c r="I115"/>
  <c r="I113" s="1"/>
  <c r="R17"/>
  <c r="M16"/>
  <c r="M12"/>
  <c r="R13"/>
  <c r="O85"/>
  <c r="S86"/>
  <c r="S13"/>
  <c r="O12"/>
  <c r="M19"/>
  <c r="R20"/>
  <c r="O28"/>
  <c r="S29"/>
  <c r="M30"/>
  <c r="R31"/>
  <c r="R141"/>
  <c r="M140"/>
  <c r="M137"/>
  <c r="R138"/>
  <c r="O30"/>
  <c r="S31"/>
  <c r="S43"/>
  <c r="O42"/>
  <c r="R116"/>
  <c r="M114"/>
  <c r="R58"/>
  <c r="M57"/>
  <c r="S138"/>
  <c r="O137"/>
  <c r="M37"/>
  <c r="R38"/>
  <c r="M85"/>
  <c r="R86"/>
  <c r="R60"/>
  <c r="M59"/>
  <c r="S17"/>
  <c r="O16"/>
  <c r="S125"/>
  <c r="O124"/>
  <c r="R34"/>
  <c r="M33"/>
  <c r="R103"/>
  <c r="M102"/>
  <c r="R95"/>
  <c r="M94"/>
  <c r="M28"/>
  <c r="R29"/>
  <c r="S20"/>
  <c r="O19"/>
  <c r="M42"/>
  <c r="R43"/>
  <c r="O54"/>
  <c r="S55"/>
  <c r="O140"/>
  <c r="S141"/>
  <c r="S62"/>
  <c r="O61"/>
  <c r="S100"/>
  <c r="O99"/>
  <c r="R144"/>
  <c r="M143"/>
  <c r="Q115"/>
  <c r="Q113" s="1"/>
  <c r="Q111"/>
  <c r="O59"/>
  <c r="S60"/>
  <c r="O115"/>
  <c r="S117"/>
  <c r="O111"/>
  <c r="M111"/>
  <c r="M115"/>
  <c r="R117"/>
  <c r="L111"/>
  <c r="L115"/>
  <c r="L113" s="1"/>
  <c r="S109"/>
  <c r="O108"/>
  <c r="O134"/>
  <c r="S135"/>
  <c r="K111"/>
  <c r="K115"/>
  <c r="K113" s="1"/>
  <c r="R92"/>
  <c r="M124"/>
  <c r="R125"/>
  <c r="O114"/>
  <c r="S116"/>
  <c r="O97"/>
  <c r="S98"/>
  <c r="S144"/>
  <c r="O143"/>
  <c r="S95"/>
  <c r="O94"/>
  <c r="S94" s="1"/>
  <c r="S68"/>
  <c r="O67"/>
  <c r="S77"/>
  <c r="O76"/>
  <c r="I143"/>
  <c r="N111"/>
  <c r="N115"/>
  <c r="N113" s="1"/>
  <c r="S87"/>
  <c r="P102"/>
  <c r="N61"/>
  <c r="N102"/>
  <c r="M134"/>
  <c r="R135"/>
  <c r="L99"/>
  <c r="L57"/>
  <c r="Q140"/>
  <c r="Q139" s="1"/>
  <c r="K94"/>
  <c r="L124"/>
  <c r="L123" s="1"/>
  <c r="L122" s="1"/>
  <c r="L121" s="1"/>
  <c r="L49"/>
  <c r="J99"/>
  <c r="J114"/>
  <c r="J112" s="1"/>
  <c r="M54"/>
  <c r="R54" s="1"/>
  <c r="R55"/>
  <c r="R68"/>
  <c r="M67"/>
  <c r="R77"/>
  <c r="M76"/>
  <c r="R87"/>
  <c r="R98"/>
  <c r="M97"/>
  <c r="M108"/>
  <c r="R109"/>
  <c r="L143"/>
  <c r="L85"/>
  <c r="L19"/>
  <c r="R99" l="1"/>
  <c r="S97"/>
  <c r="R97"/>
  <c r="S76"/>
  <c r="N132"/>
  <c r="R102"/>
  <c r="L48"/>
  <c r="H39" i="8"/>
  <c r="H38" s="1"/>
  <c r="H35" s="1"/>
  <c r="H14" s="1"/>
  <c r="E44"/>
  <c r="E43" s="1"/>
  <c r="E42" s="1"/>
  <c r="F44"/>
  <c r="F43" s="1"/>
  <c r="F42" s="1"/>
  <c r="D39"/>
  <c r="D38" s="1"/>
  <c r="D35" s="1"/>
  <c r="G39"/>
  <c r="G38" s="1"/>
  <c r="G35" s="1"/>
  <c r="G14" s="1"/>
  <c r="E39"/>
  <c r="E38" s="1"/>
  <c r="E35" s="1"/>
  <c r="E14" s="1"/>
  <c r="H44"/>
  <c r="H43" s="1"/>
  <c r="H42" s="1"/>
  <c r="F39"/>
  <c r="F38" s="1"/>
  <c r="F35" s="1"/>
  <c r="F14" s="1"/>
  <c r="D44"/>
  <c r="D43" s="1"/>
  <c r="D42" s="1"/>
  <c r="G44"/>
  <c r="G43" s="1"/>
  <c r="G42" s="1"/>
  <c r="S143" i="3"/>
  <c r="R143"/>
  <c r="Q132"/>
  <c r="K132"/>
  <c r="J132"/>
  <c r="P132"/>
  <c r="L132"/>
  <c r="J110"/>
  <c r="K110"/>
  <c r="R108"/>
  <c r="S108"/>
  <c r="I36"/>
  <c r="R91"/>
  <c r="R59"/>
  <c r="S111"/>
  <c r="S59"/>
  <c r="I132"/>
  <c r="S54"/>
  <c r="L36"/>
  <c r="S16"/>
  <c r="S19"/>
  <c r="R19"/>
  <c r="G24" i="7"/>
  <c r="G30"/>
  <c r="J31" i="8"/>
  <c r="G23" i="7"/>
  <c r="J33" i="8"/>
  <c r="F28" i="7"/>
  <c r="G37"/>
  <c r="I37" i="8"/>
  <c r="I33"/>
  <c r="G40" i="7"/>
  <c r="I22" i="8"/>
  <c r="G25" i="7"/>
  <c r="F46"/>
  <c r="F45" s="1"/>
  <c r="J37" i="8"/>
  <c r="I32"/>
  <c r="E43" i="7"/>
  <c r="E41" s="1"/>
  <c r="E38" s="1"/>
  <c r="J22" i="8"/>
  <c r="I36"/>
  <c r="G33" i="7"/>
  <c r="J27" i="8"/>
  <c r="E31" i="7"/>
  <c r="F43"/>
  <c r="F41" s="1"/>
  <c r="F38" s="1"/>
  <c r="I34" i="8"/>
  <c r="D43" i="7"/>
  <c r="G44"/>
  <c r="I21" i="8"/>
  <c r="D25"/>
  <c r="J26"/>
  <c r="J25" s="1"/>
  <c r="I26"/>
  <c r="I25" s="1"/>
  <c r="D31" i="7"/>
  <c r="G32"/>
  <c r="D20" i="8"/>
  <c r="G47" i="7"/>
  <c r="D46"/>
  <c r="D45" s="1"/>
  <c r="J36" i="8"/>
  <c r="G29" i="7"/>
  <c r="D28"/>
  <c r="G36"/>
  <c r="G34"/>
  <c r="J41" i="8"/>
  <c r="J40" s="1"/>
  <c r="E46" i="7"/>
  <c r="E45" s="1"/>
  <c r="F31"/>
  <c r="G35"/>
  <c r="E28"/>
  <c r="E27" s="1"/>
  <c r="E26" s="1"/>
  <c r="E19" s="1"/>
  <c r="J32" i="8"/>
  <c r="G39" i="7"/>
  <c r="G42"/>
  <c r="J34" i="8"/>
  <c r="D28"/>
  <c r="J29"/>
  <c r="J28" s="1"/>
  <c r="N110" i="3"/>
  <c r="I110"/>
  <c r="R111"/>
  <c r="S99"/>
  <c r="S91"/>
  <c r="R85"/>
  <c r="S85"/>
  <c r="R82"/>
  <c r="R67"/>
  <c r="S61"/>
  <c r="Q56"/>
  <c r="P48"/>
  <c r="Q48"/>
  <c r="N48"/>
  <c r="Q36"/>
  <c r="K36"/>
  <c r="P36"/>
  <c r="S30"/>
  <c r="R30"/>
  <c r="N11"/>
  <c r="N10" s="1"/>
  <c r="Q11"/>
  <c r="P56"/>
  <c r="R16"/>
  <c r="K48"/>
  <c r="Q110"/>
  <c r="I56"/>
  <c r="P110"/>
  <c r="J48"/>
  <c r="R76"/>
  <c r="L56"/>
  <c r="L47" s="1"/>
  <c r="S67"/>
  <c r="R94"/>
  <c r="R33"/>
  <c r="S42"/>
  <c r="S102"/>
  <c r="R61"/>
  <c r="L11"/>
  <c r="K11"/>
  <c r="P11"/>
  <c r="J56"/>
  <c r="K56"/>
  <c r="J11"/>
  <c r="R42"/>
  <c r="R28"/>
  <c r="S28"/>
  <c r="S82"/>
  <c r="S33"/>
  <c r="N56"/>
  <c r="L110"/>
  <c r="J36"/>
  <c r="I48"/>
  <c r="I11"/>
  <c r="R134"/>
  <c r="M133"/>
  <c r="S114"/>
  <c r="O112"/>
  <c r="M123"/>
  <c r="R124"/>
  <c r="O133"/>
  <c r="S134"/>
  <c r="R115"/>
  <c r="M113"/>
  <c r="R113" s="1"/>
  <c r="S115"/>
  <c r="O113"/>
  <c r="S113" s="1"/>
  <c r="O139"/>
  <c r="S139" s="1"/>
  <c r="S140"/>
  <c r="O123"/>
  <c r="S124"/>
  <c r="R37"/>
  <c r="M36"/>
  <c r="O136"/>
  <c r="S136" s="1"/>
  <c r="S137"/>
  <c r="M56"/>
  <c r="R57"/>
  <c r="R114"/>
  <c r="M112"/>
  <c r="M136"/>
  <c r="R136" s="1"/>
  <c r="R137"/>
  <c r="R140"/>
  <c r="M139"/>
  <c r="R139" s="1"/>
  <c r="O11"/>
  <c r="S12"/>
  <c r="R12"/>
  <c r="M11"/>
  <c r="R119"/>
  <c r="M118"/>
  <c r="R118" s="1"/>
  <c r="S57"/>
  <c r="O56"/>
  <c r="S119"/>
  <c r="O118"/>
  <c r="S118" s="1"/>
  <c r="S37"/>
  <c r="O36"/>
  <c r="S49"/>
  <c r="O48"/>
  <c r="R49"/>
  <c r="M48"/>
  <c r="I31" i="8" l="1"/>
  <c r="J24"/>
  <c r="J23" s="1"/>
  <c r="D24"/>
  <c r="D23" s="1"/>
  <c r="D19" s="1"/>
  <c r="E50" i="7"/>
  <c r="E15"/>
  <c r="E14" s="1"/>
  <c r="I10" i="3"/>
  <c r="S36"/>
  <c r="R36"/>
  <c r="P47"/>
  <c r="J39" i="8"/>
  <c r="I39"/>
  <c r="I44"/>
  <c r="I43" s="1"/>
  <c r="I42" s="1"/>
  <c r="G47"/>
  <c r="H47"/>
  <c r="J20"/>
  <c r="I20"/>
  <c r="J38"/>
  <c r="J35" s="1"/>
  <c r="F47"/>
  <c r="E47"/>
  <c r="D27" i="7"/>
  <c r="D26" s="1"/>
  <c r="D19" s="1"/>
  <c r="M132" i="3"/>
  <c r="R132" s="1"/>
  <c r="O132"/>
  <c r="S132" s="1"/>
  <c r="K10"/>
  <c r="Q10"/>
  <c r="K47"/>
  <c r="Q47"/>
  <c r="L10"/>
  <c r="L9" s="1"/>
  <c r="L145" s="1"/>
  <c r="L146" s="1"/>
  <c r="P10"/>
  <c r="G46" i="7"/>
  <c r="I41" i="8"/>
  <c r="I40" s="1"/>
  <c r="I28"/>
  <c r="J43"/>
  <c r="G31" i="7"/>
  <c r="J42" i="8"/>
  <c r="F27" i="7"/>
  <c r="F26" s="1"/>
  <c r="F19" s="1"/>
  <c r="G28"/>
  <c r="G43"/>
  <c r="S56" i="3"/>
  <c r="N47"/>
  <c r="J10"/>
  <c r="R56"/>
  <c r="I47"/>
  <c r="J47"/>
  <c r="G45" i="7"/>
  <c r="D41"/>
  <c r="R48" i="3"/>
  <c r="M47"/>
  <c r="O47"/>
  <c r="S48"/>
  <c r="R11"/>
  <c r="M10"/>
  <c r="O10"/>
  <c r="S11"/>
  <c r="R112"/>
  <c r="M110"/>
  <c r="R110" s="1"/>
  <c r="O122"/>
  <c r="S123"/>
  <c r="S133"/>
  <c r="M122"/>
  <c r="R123"/>
  <c r="O110"/>
  <c r="S110" s="1"/>
  <c r="S112"/>
  <c r="R133"/>
  <c r="I38" i="8" l="1"/>
  <c r="I35" s="1"/>
  <c r="D50" i="7"/>
  <c r="I24" i="8"/>
  <c r="I23" s="1"/>
  <c r="I19" s="1"/>
  <c r="I15" s="1"/>
  <c r="I14" s="1"/>
  <c r="I47" s="1"/>
  <c r="F15" i="7"/>
  <c r="F14" s="1"/>
  <c r="F50"/>
  <c r="I9" i="3"/>
  <c r="I145" s="1"/>
  <c r="I146" s="1"/>
  <c r="Q9"/>
  <c r="Q145" s="1"/>
  <c r="Q146" s="1"/>
  <c r="K9"/>
  <c r="K145" s="1"/>
  <c r="K146" s="1"/>
  <c r="J9"/>
  <c r="J145" s="1"/>
  <c r="J146" s="1"/>
  <c r="N9"/>
  <c r="N145" s="1"/>
  <c r="N146" s="1"/>
  <c r="P9"/>
  <c r="P145" s="1"/>
  <c r="P146" s="1"/>
  <c r="G48" i="8"/>
  <c r="F48"/>
  <c r="J19"/>
  <c r="E48"/>
  <c r="R47" i="3"/>
  <c r="G27" i="7"/>
  <c r="S47" i="3"/>
  <c r="G26" i="7"/>
  <c r="G19" s="1"/>
  <c r="G41"/>
  <c r="D38"/>
  <c r="G38" s="1"/>
  <c r="R122" i="3"/>
  <c r="M121"/>
  <c r="R121" s="1"/>
  <c r="O121"/>
  <c r="S121" s="1"/>
  <c r="S122"/>
  <c r="S10"/>
  <c r="R10"/>
  <c r="H48" i="8" l="1"/>
  <c r="G15" i="7"/>
  <c r="G14" s="1"/>
  <c r="G50"/>
  <c r="J15" i="8"/>
  <c r="J14" s="1"/>
  <c r="J47" s="1"/>
  <c r="O9" i="3"/>
  <c r="O145" s="1"/>
  <c r="O146" s="1"/>
  <c r="M9"/>
  <c r="M145" s="1"/>
  <c r="M146" s="1"/>
  <c r="D15" i="8"/>
  <c r="D14" s="1"/>
  <c r="D47" s="1"/>
  <c r="D48" s="1"/>
  <c r="D15" i="7"/>
  <c r="D14" s="1"/>
  <c r="R9" i="3" l="1"/>
  <c r="S9"/>
  <c r="R145"/>
  <c r="R146"/>
  <c r="S146"/>
  <c r="S145"/>
</calcChain>
</file>

<file path=xl/sharedStrings.xml><?xml version="1.0" encoding="utf-8"?>
<sst xmlns="http://schemas.openxmlformats.org/spreadsheetml/2006/main" count="433" uniqueCount="348">
  <si>
    <t>REPUBLICA DE COLOMBIA</t>
  </si>
  <si>
    <t>AGENCIA NACIONAL DE HIDROCARBUROS</t>
  </si>
  <si>
    <t>VIGENCIA FISCAL:</t>
  </si>
  <si>
    <t>FECHA:</t>
  </si>
  <si>
    <t>RECURSOS ADIMINISTRADOS ( X )    ó     RECURSOS NACION: ()</t>
  </si>
  <si>
    <t>TOTAL PAGOS ACUMULADOS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</si>
  <si>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</si>
  <si>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</si>
  <si>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</si>
  <si>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</si>
  <si>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</si>
  <si>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</si>
  <si>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</si>
  <si>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</si>
  <si>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</si>
  <si>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</si>
  <si>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</si>
  <si>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MES</t>
  </si>
  <si>
    <t>C</t>
  </si>
  <si>
    <t>A - FUNCIONAMIENTO</t>
  </si>
  <si>
    <t>GASTOS DE PERSONAL</t>
  </si>
  <si>
    <t>SERVICIOS PERSONALES INDIRECTOS</t>
  </si>
  <si>
    <t>20</t>
  </si>
  <si>
    <t>Honorarios</t>
  </si>
  <si>
    <t>GASTOS GENERALES</t>
  </si>
  <si>
    <t>SERVICIOS PUBLICOS</t>
  </si>
  <si>
    <t>GASTOS DE COMERCIALIZACION Y PRODUCCIÓN</t>
  </si>
  <si>
    <t>COMERCIAL</t>
  </si>
  <si>
    <t>OTROS GASTOS</t>
  </si>
  <si>
    <t>C - INVERSION</t>
  </si>
  <si>
    <t>ADQUISICION Y/O PRODUCCION DE EQUIPOS, MATERIALES SUMINISTROS Y SERVICIOS PROPIOS DEL SECTOR</t>
  </si>
  <si>
    <t>RECURSOS NATURALES ENERGETICOS NO RENOVABLES</t>
  </si>
  <si>
    <t>ASESORÍA, DISEÑO, ADQUISICIÓN, MANTENIMIENTO Y COSTRUCCIÓN DE LOS SISTEMAS DE INFORMACIÓN DE LA ANH</t>
  </si>
  <si>
    <t>DIVULGACION, ASISTENCIA TECNICA Y CAPACITACION DEL RECURSO HUMANO</t>
  </si>
  <si>
    <t>DIVULGACION Y PROMOCION DE LOS RECURSOS HIDROCARBURIFEROS</t>
  </si>
  <si>
    <t>INVESTIGACION BASICA APLICADA Y ESTUDIOS</t>
  </si>
  <si>
    <t>ESTUDIOS REGIONALES PARA LA EXPLORACION DE HIDROCARBUROS</t>
  </si>
  <si>
    <t xml:space="preserve">TOTAL </t>
  </si>
  <si>
    <t>JEFE DE PRESUPUESTO</t>
  </si>
  <si>
    <t>MINISTERIO DE HACIENDA Y CREDITO PUBLICO</t>
  </si>
  <si>
    <t>INFORME DE EJECUCION DEL PRESUPUESTO DE INGRESOS</t>
  </si>
  <si>
    <t>SECCION PRNCIPAL:2111</t>
  </si>
  <si>
    <t>SECCION: 00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</si>
  <si>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</si>
  <si>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</si>
  <si>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</si>
  <si>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</si>
  <si>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</si>
  <si>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</si>
  <si>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</si>
  <si>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</si>
  <si>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</si>
  <si>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</si>
  <si>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</si>
  <si>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</si>
  <si>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</si>
  <si>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</si>
  <si>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</si>
  <si>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</si>
  <si>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TRIBUTARIOS</t>
  </si>
  <si>
    <t xml:space="preserve">        IMPUESTOS</t>
  </si>
  <si>
    <t xml:space="preserve">        CONTRIBUCIONES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</si>
  <si>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</si>
  <si>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</si>
  <si>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</si>
  <si>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</si>
  <si>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</si>
  <si>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</si>
  <si>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</si>
  <si>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</si>
  <si>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</si>
  <si>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</si>
  <si>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</si>
  <si>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</si>
  <si>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</si>
  <si>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</si>
  <si>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</si>
  <si>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</si>
  <si>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</si>
  <si>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</si>
  <si>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</si>
  <si>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</si>
  <si>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</si>
  <si>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    OTROS RECURSOS DEL BALANCE INT-MORA</t>
  </si>
  <si>
    <t xml:space="preserve">            INTERESES DE MORA</t>
  </si>
  <si>
    <t>B-RECURSOS DE CAPITAL</t>
  </si>
  <si>
    <t xml:space="preserve">    RECURSOS DEL BALANCE</t>
  </si>
  <si>
    <t xml:space="preserve">    EXCEDENTES FINANCIEROS</t>
  </si>
  <si>
    <t>TOTAL INGRESOS (I+II)</t>
  </si>
  <si>
    <t xml:space="preserve"> 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</si>
  <si>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</si>
  <si>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</si>
  <si>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</si>
  <si>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</si>
  <si>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</si>
  <si>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</si>
  <si>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</si>
  <si>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</si>
  <si>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% EJE 
RP / APROP.VIG</t>
  </si>
  <si>
    <t>% EJECUCION 
OBLIG / APR.VIG</t>
  </si>
  <si>
    <t>SUBO</t>
  </si>
  <si>
    <t>SERVICIOS PERSONALES ASOCIADOS A LA NOMINA</t>
  </si>
  <si>
    <t>1</t>
  </si>
  <si>
    <t>Sueldos de Personal de Nómina</t>
  </si>
  <si>
    <t>Sueldos</t>
  </si>
  <si>
    <t>Sueldos de Vacaciones</t>
  </si>
  <si>
    <t>Incapacidades y Licencias</t>
  </si>
  <si>
    <t>Prima Técnica</t>
  </si>
  <si>
    <t>Prima Técnica Salarial</t>
  </si>
  <si>
    <t>Prima Técnica no Salarial</t>
  </si>
  <si>
    <t>Otros</t>
  </si>
  <si>
    <t>Bonificación por Servicios</t>
  </si>
  <si>
    <t>Bonificación Especial de Recreación</t>
  </si>
  <si>
    <t>Subsidio de Alimentación</t>
  </si>
  <si>
    <t>Prima de Servicios</t>
  </si>
  <si>
    <t>Prima de Vacaciones</t>
  </si>
  <si>
    <t>Prima de Navidad</t>
  </si>
  <si>
    <t>Prima de Coordinación</t>
  </si>
  <si>
    <t>Bonificacion de direccion</t>
  </si>
  <si>
    <t>OTROS GASTOS PERSONALES (DISTRIBUCION</t>
  </si>
  <si>
    <t>Gastos de Personal</t>
  </si>
  <si>
    <t>Horas Extras, Días Festivos e Indemnización Por Vacaciones</t>
  </si>
  <si>
    <t>Horas Extras</t>
  </si>
  <si>
    <t>Indemnización por Vacaciones</t>
  </si>
  <si>
    <t>Remuneración Servicios Técnicos</t>
  </si>
  <si>
    <t>CONTRIBUCIONES INHERENTES A LA NÓMINA SECTOR PRIVADO Y PÚBLICO</t>
  </si>
  <si>
    <t>Administradas por el Sector Privado</t>
  </si>
  <si>
    <t>Cajas de Compensación Privadas</t>
  </si>
  <si>
    <t>Fondos Administradores de Pensiones</t>
  </si>
  <si>
    <t>Empresas Privadas Promotoras de Salud</t>
  </si>
  <si>
    <t>Administradoras Privadas de ARP</t>
  </si>
  <si>
    <t>Administradas por el Sector Público</t>
  </si>
  <si>
    <t>Fondo Nacional del Ahorro</t>
  </si>
  <si>
    <t>Fondos Administradores de Pensiones Publicos</t>
  </si>
  <si>
    <t>Aportes al ICBF</t>
  </si>
  <si>
    <t>Aportes al SENA</t>
  </si>
  <si>
    <t>Impuestos y Multas</t>
  </si>
  <si>
    <t>Impuestos y Contribuciones</t>
  </si>
  <si>
    <t>Impuesto de Vehículos</t>
  </si>
  <si>
    <t>Impuesto Predial</t>
  </si>
  <si>
    <t>Notariado</t>
  </si>
  <si>
    <t>Otros Imuestos</t>
  </si>
  <si>
    <t>Multas y Sanciones</t>
  </si>
  <si>
    <t xml:space="preserve">Multas  </t>
  </si>
  <si>
    <t>Adquisición de Bienes y Servicios</t>
  </si>
  <si>
    <t>Compra de Equipo</t>
  </si>
  <si>
    <t>Otras Compras de Equipos</t>
  </si>
  <si>
    <t>Enseres y Equipos de Oficina</t>
  </si>
  <si>
    <t>Mobiliario y Enseres</t>
  </si>
  <si>
    <t>Materiales y Suministros</t>
  </si>
  <si>
    <t>Combustibles y Lubricantes</t>
  </si>
  <si>
    <t>Papelería, Útiles de Escritorio y Oficina</t>
  </si>
  <si>
    <t>Productos de Aseo y Limpieza</t>
  </si>
  <si>
    <t>Productos de Cafetería y Restaurante</t>
  </si>
  <si>
    <t>Otros Materiales y Suministros</t>
  </si>
  <si>
    <t>Mantenimiento</t>
  </si>
  <si>
    <t>Mantenimiento de Bienes Inmuebles</t>
  </si>
  <si>
    <t>Mantenimiento de Bienes Muebles</t>
  </si>
  <si>
    <t>Mantenimiento de Equipo de Comunicaciones</t>
  </si>
  <si>
    <t>Mantenimiento de Equipo de Navegación</t>
  </si>
  <si>
    <t>Servicio de Aseo</t>
  </si>
  <si>
    <t>Servicios de Cafetería y</t>
  </si>
  <si>
    <t>Servicio de Seguridad y Vigilancia</t>
  </si>
  <si>
    <t>Mantenimiento de Otros Bienes</t>
  </si>
  <si>
    <t>Comunicaciones y Transporte</t>
  </si>
  <si>
    <t>Correo</t>
  </si>
  <si>
    <t>Embalaje y Acarreo</t>
  </si>
  <si>
    <t>Servicio de Transmisión de Información</t>
  </si>
  <si>
    <t>Transporte</t>
  </si>
  <si>
    <t>Otros Comunicaciones y Transportes</t>
  </si>
  <si>
    <t>Impresos y Publicaciones</t>
  </si>
  <si>
    <t>Suscripciones</t>
  </si>
  <si>
    <t>Otros Gastos por Impresos y Publicaciones</t>
  </si>
  <si>
    <t>Servicios Públicos</t>
  </si>
  <si>
    <t>Acueducto, Alcantarillado y Aseo</t>
  </si>
  <si>
    <t>Energia</t>
  </si>
  <si>
    <t>Gas</t>
  </si>
  <si>
    <t>Telefonía Movil Celular</t>
  </si>
  <si>
    <t>Teléfono, Fax y Otros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</si>
  <si>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</si>
  <si>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</si>
  <si>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</si>
  <si>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</si>
  <si>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</si>
  <si>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</si>
  <si>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</si>
  <si>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Viáticos y Gastos de Viaje al Interior</t>
  </si>
  <si>
    <t>Gastos Imprevistos</t>
  </si>
  <si>
    <t>Gastos Imprevistos Bienes</t>
  </si>
  <si>
    <t>Gastos Imprevistos Servicios</t>
  </si>
  <si>
    <t>Capacitación, Bienestar Social y Estímulos</t>
  </si>
  <si>
    <t>Elementos para Bienestar Social</t>
  </si>
  <si>
    <t>Servicios para Bienestar Social</t>
  </si>
  <si>
    <t>Servicios para Capacitación</t>
  </si>
  <si>
    <t>Otros Servicios para Capacitación</t>
  </si>
  <si>
    <t>Otros Gastos por adquisición de Bienes</t>
  </si>
  <si>
    <t>Otros Gastos por adquisición de Servicios</t>
  </si>
  <si>
    <t>TRANSFERENCIAS CORRIENTES</t>
  </si>
  <si>
    <t xml:space="preserve">TRANSFERENCIAS AL SECTOR PÚBLICO </t>
  </si>
  <si>
    <t>ORDEN NACIONAL</t>
  </si>
  <si>
    <t/>
  </si>
  <si>
    <t>CUOTA DE AUDITAJE CONTRANAL</t>
  </si>
  <si>
    <t>EXCEDENTES</t>
  </si>
  <si>
    <t>OTRAS TRANSFERENCIAS</t>
  </si>
  <si>
    <t>SENTENCIAS Y CONCILIACIONES</t>
  </si>
  <si>
    <t>Organización de Eventos</t>
  </si>
  <si>
    <t>Servicios</t>
  </si>
  <si>
    <t>Arrendamiento</t>
  </si>
  <si>
    <t>Viaticos y Gastos de Viaje</t>
  </si>
  <si>
    <t>ANALISIS Y GESTION DEL ENTORNO</t>
  </si>
  <si>
    <t>FORMACION DEL CAPITAL HUMANO</t>
  </si>
  <si>
    <t>A1%</t>
  </si>
  <si>
    <t>A101%</t>
  </si>
  <si>
    <t>A1011%</t>
  </si>
  <si>
    <t>A105%</t>
  </si>
  <si>
    <t>A1051%</t>
  </si>
  <si>
    <t>A1052%</t>
  </si>
  <si>
    <t>A2%</t>
  </si>
  <si>
    <t>A203%</t>
  </si>
  <si>
    <t>A20350%</t>
  </si>
  <si>
    <t>A20351%</t>
  </si>
  <si>
    <t>A204%</t>
  </si>
  <si>
    <t>A2044%</t>
  </si>
  <si>
    <t>A2045%</t>
  </si>
  <si>
    <t>A2046%</t>
  </si>
  <si>
    <t>A2047%</t>
  </si>
  <si>
    <t>A2048%</t>
  </si>
  <si>
    <t>A2049%</t>
  </si>
  <si>
    <t>A20410%</t>
  </si>
  <si>
    <t>A20411%</t>
  </si>
  <si>
    <t>A20417%</t>
  </si>
  <si>
    <t>A20421%</t>
  </si>
  <si>
    <t>A20441%</t>
  </si>
  <si>
    <t>A321%</t>
  </si>
  <si>
    <t>A5%</t>
  </si>
  <si>
    <t>A51%</t>
  </si>
  <si>
    <t>C213%</t>
  </si>
  <si>
    <t>C213506%</t>
  </si>
  <si>
    <t>C310%</t>
  </si>
  <si>
    <t>C310506%</t>
  </si>
  <si>
    <t>C410%</t>
  </si>
  <si>
    <t>C410506%</t>
  </si>
  <si>
    <t>C460506%</t>
  </si>
  <si>
    <t>A102%</t>
  </si>
  <si>
    <t>A10212%</t>
  </si>
  <si>
    <t>A10214%</t>
  </si>
  <si>
    <t>A2035090%</t>
  </si>
  <si>
    <t>A2042111%</t>
  </si>
  <si>
    <t>A20440%</t>
  </si>
  <si>
    <t>A2044113%</t>
  </si>
  <si>
    <t>A3%</t>
  </si>
  <si>
    <t>A32%</t>
  </si>
  <si>
    <t>A36%</t>
  </si>
  <si>
    <t>A361%</t>
  </si>
  <si>
    <t>A512%</t>
  </si>
  <si>
    <t>A5121%</t>
  </si>
  <si>
    <t>C2135061%</t>
  </si>
  <si>
    <t>C3105061%</t>
  </si>
  <si>
    <t>C4105061%</t>
  </si>
  <si>
    <t>C4105063%</t>
  </si>
  <si>
    <t>C4605061%</t>
  </si>
  <si>
    <t>A1010102%</t>
  </si>
  <si>
    <t>A1010104%</t>
  </si>
  <si>
    <t>A10104%</t>
  </si>
  <si>
    <t>A1010401%</t>
  </si>
  <si>
    <t>A1010402%</t>
  </si>
  <si>
    <t>A10105%</t>
  </si>
  <si>
    <t>A1010502%</t>
  </si>
  <si>
    <t>A1010505%</t>
  </si>
  <si>
    <t>A1010512%</t>
  </si>
  <si>
    <t>A1010514%</t>
  </si>
  <si>
    <t>A1010515%</t>
  </si>
  <si>
    <t>A1010516%</t>
  </si>
  <si>
    <t>A1010592%</t>
  </si>
  <si>
    <t>A1010547%</t>
  </si>
  <si>
    <t>A10108%</t>
  </si>
  <si>
    <t>A1010801%</t>
  </si>
  <si>
    <t>A10109%</t>
  </si>
  <si>
    <t>A1010901%</t>
  </si>
  <si>
    <t>A1010903%</t>
  </si>
  <si>
    <t>A1050101%</t>
  </si>
  <si>
    <t>A1050103%</t>
  </si>
  <si>
    <t>A1050104%</t>
  </si>
  <si>
    <t>A1050105%</t>
  </si>
  <si>
    <t>A10506%</t>
  </si>
  <si>
    <t>A1050202%</t>
  </si>
  <si>
    <t>A1050203%</t>
  </si>
  <si>
    <t>A10507%</t>
  </si>
  <si>
    <t>A2035002%</t>
  </si>
  <si>
    <t>A2035008%</t>
  </si>
  <si>
    <t>A2035003%</t>
  </si>
  <si>
    <t>A2035101%</t>
  </si>
  <si>
    <t>A20401%</t>
  </si>
  <si>
    <t>A2040125%</t>
  </si>
  <si>
    <t>A20402%</t>
  </si>
  <si>
    <t>A2040202%</t>
  </si>
  <si>
    <t>A2040415%</t>
  </si>
  <si>
    <t>A2040417%</t>
  </si>
  <si>
    <t>A2040418%</t>
  </si>
  <si>
    <t>A2040423%</t>
  </si>
  <si>
    <t>A2040501%</t>
  </si>
  <si>
    <t>A2040502%</t>
  </si>
  <si>
    <t>A2040505%</t>
  </si>
  <si>
    <t>A2040506%</t>
  </si>
  <si>
    <t>A2040508%</t>
  </si>
  <si>
    <t>A2040509%</t>
  </si>
  <si>
    <t>A2040510%</t>
  </si>
  <si>
    <t>A2040512%</t>
  </si>
  <si>
    <t>A2040602%</t>
  </si>
  <si>
    <t>A2040603%</t>
  </si>
  <si>
    <t>A2040605%</t>
  </si>
  <si>
    <t>A2040607%</t>
  </si>
  <si>
    <t>A2040608%</t>
  </si>
  <si>
    <t>A2040705%</t>
  </si>
  <si>
    <t>A2040706%</t>
  </si>
  <si>
    <t>A2040801%</t>
  </si>
  <si>
    <t>A2040802%</t>
  </si>
  <si>
    <t>A2040803%</t>
  </si>
  <si>
    <t>A2040805%</t>
  </si>
  <si>
    <t>A2040806%</t>
  </si>
  <si>
    <t>A2040905%</t>
  </si>
  <si>
    <t>A2040913%</t>
  </si>
  <si>
    <t>A2041001%</t>
  </si>
  <si>
    <t>A2041002%</t>
  </si>
  <si>
    <t>A2041102%</t>
  </si>
  <si>
    <t>A2041701%</t>
  </si>
  <si>
    <t>A2041702%</t>
  </si>
  <si>
    <t>A2042104%</t>
  </si>
  <si>
    <t>A2042105%</t>
  </si>
  <si>
    <t>A3020101%</t>
  </si>
  <si>
    <t>A3020117%</t>
  </si>
  <si>
    <t>A3060101%</t>
  </si>
  <si>
    <t>A501020104%</t>
  </si>
  <si>
    <t>A501020106%</t>
  </si>
  <si>
    <t>A501020107%</t>
  </si>
  <si>
    <t>A501020111%</t>
  </si>
  <si>
    <t>A501020112%</t>
  </si>
  <si>
    <t>A501020121%</t>
  </si>
  <si>
    <t>A501020124%</t>
  </si>
  <si>
    <t>A2040401%</t>
  </si>
  <si>
    <t>A1010101%</t>
  </si>
  <si>
    <t>A2042101%</t>
  </si>
  <si>
    <t>A%</t>
  </si>
  <si>
    <t>C%</t>
  </si>
  <si>
    <t xml:space="preserve">              CONTRATOS TEA</t>
  </si>
  <si>
    <t xml:space="preserve">              CAMPO TELLO</t>
  </si>
  <si>
    <t>JUNIO</t>
  </si>
  <si>
    <t>EJECUCION PRESUPUESTAL DE GASTOS VIGENCIA 2014</t>
  </si>
</sst>
</file>

<file path=xl/styles.xml><?xml version="1.0" encoding="utf-8"?>
<styleSheet xmlns="http://schemas.openxmlformats.org/spreadsheetml/2006/main">
  <numFmts count="9">
    <numFmt numFmtId="164" formatCode="_-* #,##0.00\ _P_t_s_-;\-* #,##0.00\ _P_t_s_-;_-* &quot;-&quot;??\ _P_t_s_-;_-@_-"/>
    <numFmt numFmtId="165" formatCode="00"/>
    <numFmt numFmtId="166" formatCode="000"/>
    <numFmt numFmtId="167" formatCode="_-* #,##0.00_-;\-* #,##0.00_-;_-* &quot;-&quot;??_-;_-@_-"/>
    <numFmt numFmtId="168" formatCode="0000"/>
    <numFmt numFmtId="169" formatCode="d/mm/yyyy;@"/>
    <numFmt numFmtId="170" formatCode="General_)"/>
    <numFmt numFmtId="171" formatCode="d\ &quot;de&quot;\ mmmm\ &quot;de&quot;\ yyyy"/>
    <numFmt numFmtId="172" formatCode="_-* #,##0_-;\-* #,##0_-;_-* &quot;-&quot;??_-;_-@_-"/>
  </numFmts>
  <fonts count="45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sz val="12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i/>
      <sz val="11"/>
      <color rgb="FFFF0000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Arial"/>
      <family val="2"/>
    </font>
    <font>
      <b/>
      <sz val="11"/>
      <name val="Arial"/>
      <family val="2"/>
    </font>
    <font>
      <i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theme="0" tint="-4.9989318521683403E-2"/>
      <name val="Arial"/>
      <family val="2"/>
    </font>
    <font>
      <sz val="8"/>
      <color theme="0" tint="-4.9989318521683403E-2"/>
      <name val="Arial"/>
      <family val="2"/>
    </font>
    <font>
      <b/>
      <sz val="10"/>
      <color theme="0" tint="-4.9989318521683403E-2"/>
      <name val="Arial"/>
      <family val="2"/>
    </font>
    <font>
      <sz val="12"/>
      <color theme="0"/>
      <name val="Arial"/>
      <family val="2"/>
    </font>
    <font>
      <b/>
      <i/>
      <sz val="11"/>
      <color theme="0"/>
      <name val="Arial"/>
      <family val="2"/>
    </font>
    <font>
      <i/>
      <sz val="11"/>
      <color theme="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319">
    <xf numFmtId="0" fontId="0" fillId="0" borderId="0" xfId="0"/>
    <xf numFmtId="166" fontId="3" fillId="0" borderId="1" xfId="3" applyNumberFormat="1" applyFont="1" applyFill="1" applyBorder="1" applyAlignment="1">
      <alignment horizontal="center"/>
    </xf>
    <xf numFmtId="1" fontId="4" fillId="0" borderId="2" xfId="3" applyNumberFormat="1" applyFont="1" applyFill="1" applyBorder="1" applyAlignment="1">
      <alignment horizontal="center"/>
    </xf>
    <xf numFmtId="1" fontId="4" fillId="0" borderId="3" xfId="3" applyNumberFormat="1" applyFont="1" applyFill="1" applyBorder="1" applyAlignment="1">
      <alignment horizontal="center"/>
    </xf>
    <xf numFmtId="0" fontId="2" fillId="0" borderId="0" xfId="5" applyFont="1" applyFill="1"/>
    <xf numFmtId="166" fontId="4" fillId="0" borderId="4" xfId="3" applyNumberFormat="1" applyFont="1" applyFill="1" applyBorder="1" applyAlignment="1">
      <alignment horizontal="center"/>
    </xf>
    <xf numFmtId="1" fontId="4" fillId="0" borderId="0" xfId="3" applyNumberFormat="1" applyFont="1" applyFill="1" applyBorder="1" applyAlignment="1">
      <alignment horizontal="center"/>
    </xf>
    <xf numFmtId="1" fontId="4" fillId="0" borderId="5" xfId="3" applyNumberFormat="1" applyFont="1" applyFill="1" applyBorder="1" applyAlignment="1">
      <alignment horizontal="center"/>
    </xf>
    <xf numFmtId="0" fontId="1" fillId="0" borderId="0" xfId="5" applyFont="1" applyFill="1"/>
    <xf numFmtId="165" fontId="4" fillId="0" borderId="4" xfId="3" applyNumberFormat="1" applyFont="1" applyFill="1" applyBorder="1" applyAlignment="1">
      <alignment horizontal="center"/>
    </xf>
    <xf numFmtId="1" fontId="4" fillId="0" borderId="0" xfId="3" applyNumberFormat="1" applyFont="1" applyFill="1" applyBorder="1" applyAlignment="1">
      <alignment horizontal="left"/>
    </xf>
    <xf numFmtId="1" fontId="4" fillId="0" borderId="5" xfId="3" applyNumberFormat="1" applyFont="1" applyFill="1" applyBorder="1" applyAlignment="1">
      <alignment horizontal="centerContinuous"/>
    </xf>
    <xf numFmtId="168" fontId="4" fillId="0" borderId="4" xfId="3" applyNumberFormat="1" applyFont="1" applyFill="1" applyBorder="1" applyAlignment="1">
      <alignment horizontal="center"/>
    </xf>
    <xf numFmtId="165" fontId="6" fillId="0" borderId="4" xfId="3" applyNumberFormat="1" applyFont="1" applyFill="1" applyBorder="1" applyAlignment="1">
      <alignment horizontal="center"/>
    </xf>
    <xf numFmtId="0" fontId="2" fillId="0" borderId="0" xfId="5" applyFont="1" applyFill="1" applyBorder="1"/>
    <xf numFmtId="1" fontId="2" fillId="0" borderId="0" xfId="5" applyNumberFormat="1" applyFont="1" applyFill="1" applyBorder="1"/>
    <xf numFmtId="1" fontId="6" fillId="0" borderId="5" xfId="3" applyNumberFormat="1" applyFont="1" applyFill="1" applyBorder="1" applyAlignment="1">
      <alignment horizontal="centerContinuous"/>
    </xf>
    <xf numFmtId="1" fontId="6" fillId="0" borderId="0" xfId="3" applyNumberFormat="1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right"/>
    </xf>
    <xf numFmtId="49" fontId="6" fillId="0" borderId="4" xfId="3" applyNumberFormat="1" applyFont="1" applyFill="1" applyBorder="1" applyAlignment="1"/>
    <xf numFmtId="1" fontId="6" fillId="0" borderId="0" xfId="3" applyNumberFormat="1" applyFont="1" applyFill="1" applyBorder="1" applyAlignment="1">
      <alignment horizontal="centerContinuous"/>
    </xf>
    <xf numFmtId="1" fontId="6" fillId="0" borderId="5" xfId="3" applyNumberFormat="1" applyFont="1" applyFill="1" applyBorder="1" applyAlignment="1"/>
    <xf numFmtId="1" fontId="2" fillId="0" borderId="4" xfId="5" applyNumberFormat="1" applyFont="1" applyFill="1" applyBorder="1"/>
    <xf numFmtId="0" fontId="6" fillId="0" borderId="0" xfId="3" applyFont="1" applyFill="1" applyBorder="1" applyAlignment="1">
      <alignment horizontal="left" wrapText="1"/>
    </xf>
    <xf numFmtId="1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right"/>
    </xf>
    <xf numFmtId="1" fontId="2" fillId="0" borderId="5" xfId="5" applyNumberFormat="1" applyFont="1" applyFill="1" applyBorder="1"/>
    <xf numFmtId="0" fontId="1" fillId="0" borderId="0" xfId="5" applyFont="1" applyFill="1" applyBorder="1"/>
    <xf numFmtId="1" fontId="2" fillId="0" borderId="6" xfId="5" applyNumberFormat="1" applyFont="1" applyFill="1" applyBorder="1"/>
    <xf numFmtId="0" fontId="2" fillId="0" borderId="7" xfId="5" applyFont="1" applyFill="1" applyBorder="1"/>
    <xf numFmtId="1" fontId="2" fillId="0" borderId="7" xfId="5" applyNumberFormat="1" applyFont="1" applyFill="1" applyBorder="1"/>
    <xf numFmtId="1" fontId="2" fillId="0" borderId="8" xfId="5" applyNumberFormat="1" applyFont="1" applyFill="1" applyBorder="1"/>
    <xf numFmtId="1" fontId="8" fillId="0" borderId="13" xfId="5" applyNumberFormat="1" applyFont="1" applyFill="1" applyBorder="1" applyAlignment="1">
      <alignment horizontal="center" wrapText="1"/>
    </xf>
    <xf numFmtId="1" fontId="8" fillId="0" borderId="5" xfId="5" applyNumberFormat="1" applyFont="1" applyFill="1" applyBorder="1" applyAlignment="1">
      <alignment horizontal="center" wrapText="1"/>
    </xf>
    <xf numFmtId="1" fontId="8" fillId="0" borderId="5" xfId="5" applyNumberFormat="1" applyFont="1" applyFill="1" applyBorder="1" applyAlignment="1">
      <alignment horizontal="center" vertical="center" wrapText="1"/>
    </xf>
    <xf numFmtId="0" fontId="2" fillId="0" borderId="0" xfId="5" applyFont="1" applyFill="1" applyAlignment="1">
      <alignment horizontal="center" wrapText="1"/>
    </xf>
    <xf numFmtId="1" fontId="8" fillId="0" borderId="23" xfId="5" applyNumberFormat="1" applyFont="1" applyFill="1" applyBorder="1" applyAlignment="1">
      <alignment horizontal="center" wrapText="1"/>
    </xf>
    <xf numFmtId="1" fontId="8" fillId="0" borderId="24" xfId="5" applyNumberFormat="1" applyFont="1" applyFill="1" applyBorder="1" applyAlignment="1">
      <alignment horizontal="center" vertical="center" wrapText="1"/>
    </xf>
    <xf numFmtId="1" fontId="8" fillId="0" borderId="24" xfId="5" applyNumberFormat="1" applyFont="1" applyFill="1" applyBorder="1" applyAlignment="1">
      <alignment horizontal="center" wrapText="1"/>
    </xf>
    <xf numFmtId="1" fontId="1" fillId="0" borderId="13" xfId="5" applyNumberFormat="1" applyFont="1" applyFill="1" applyBorder="1" applyAlignment="1">
      <alignment horizontal="center"/>
    </xf>
    <xf numFmtId="0" fontId="1" fillId="0" borderId="5" xfId="5" applyFont="1" applyFill="1" applyBorder="1" applyAlignment="1">
      <alignment horizontal="center"/>
    </xf>
    <xf numFmtId="1" fontId="1" fillId="0" borderId="5" xfId="5" applyNumberFormat="1" applyFont="1" applyFill="1" applyBorder="1" applyAlignment="1">
      <alignment horizontal="center"/>
    </xf>
    <xf numFmtId="1" fontId="1" fillId="0" borderId="12" xfId="5" applyNumberFormat="1" applyFont="1" applyFill="1" applyBorder="1"/>
    <xf numFmtId="2" fontId="1" fillId="0" borderId="2" xfId="5" applyNumberFormat="1" applyFont="1" applyFill="1" applyBorder="1" applyAlignment="1">
      <alignment horizontal="left"/>
    </xf>
    <xf numFmtId="1" fontId="1" fillId="0" borderId="12" xfId="1" applyNumberFormat="1" applyFont="1" applyFill="1" applyBorder="1"/>
    <xf numFmtId="170" fontId="9" fillId="0" borderId="13" xfId="5" applyNumberFormat="1" applyFont="1" applyFill="1" applyBorder="1" applyAlignment="1" applyProtection="1">
      <alignment horizontal="center"/>
    </xf>
    <xf numFmtId="170" fontId="9" fillId="0" borderId="0" xfId="5" applyNumberFormat="1" applyFont="1" applyFill="1" applyBorder="1" applyAlignment="1" applyProtection="1">
      <alignment horizontal="left"/>
    </xf>
    <xf numFmtId="3" fontId="10" fillId="0" borderId="13" xfId="1" applyNumberFormat="1" applyFont="1" applyFill="1" applyBorder="1"/>
    <xf numFmtId="3" fontId="2" fillId="0" borderId="0" xfId="5" applyNumberFormat="1" applyFont="1" applyFill="1"/>
    <xf numFmtId="170" fontId="11" fillId="0" borderId="0" xfId="5" applyNumberFormat="1" applyFont="1" applyFill="1" applyBorder="1" applyAlignment="1" applyProtection="1">
      <alignment horizontal="left"/>
    </xf>
    <xf numFmtId="4" fontId="2" fillId="0" borderId="0" xfId="5" applyNumberFormat="1" applyFont="1" applyFill="1"/>
    <xf numFmtId="170" fontId="11" fillId="0" borderId="13" xfId="5" applyNumberFormat="1" applyFont="1" applyFill="1" applyBorder="1" applyAlignment="1" applyProtection="1">
      <alignment horizontal="center"/>
    </xf>
    <xf numFmtId="3" fontId="1" fillId="0" borderId="13" xfId="1" applyNumberFormat="1" applyFont="1" applyFill="1" applyBorder="1"/>
    <xf numFmtId="0" fontId="6" fillId="0" borderId="0" xfId="5" applyFont="1" applyFill="1"/>
    <xf numFmtId="170" fontId="9" fillId="0" borderId="0" xfId="5" applyNumberFormat="1" applyFont="1" applyFill="1" applyBorder="1" applyAlignment="1" applyProtection="1"/>
    <xf numFmtId="170" fontId="11" fillId="0" borderId="0" xfId="5" applyNumberFormat="1" applyFont="1" applyFill="1" applyBorder="1" applyAlignment="1" applyProtection="1"/>
    <xf numFmtId="170" fontId="11" fillId="0" borderId="14" xfId="5" applyNumberFormat="1" applyFont="1" applyFill="1" applyBorder="1" applyProtection="1"/>
    <xf numFmtId="170" fontId="11" fillId="0" borderId="7" xfId="5" applyNumberFormat="1" applyFont="1" applyFill="1" applyBorder="1" applyAlignment="1" applyProtection="1"/>
    <xf numFmtId="3" fontId="2" fillId="0" borderId="14" xfId="1" applyNumberFormat="1" applyFont="1" applyFill="1" applyBorder="1"/>
    <xf numFmtId="0" fontId="11" fillId="0" borderId="13" xfId="5" applyFont="1" applyFill="1" applyBorder="1"/>
    <xf numFmtId="167" fontId="1" fillId="0" borderId="2" xfId="1" applyFont="1" applyFill="1" applyBorder="1"/>
    <xf numFmtId="4" fontId="2" fillId="0" borderId="0" xfId="5" applyNumberFormat="1" applyFont="1" applyFill="1" applyBorder="1"/>
    <xf numFmtId="167" fontId="1" fillId="0" borderId="0" xfId="1" applyFont="1" applyFill="1" applyBorder="1"/>
    <xf numFmtId="4" fontId="2" fillId="0" borderId="5" xfId="5" applyNumberFormat="1" applyFont="1" applyFill="1" applyBorder="1"/>
    <xf numFmtId="4" fontId="1" fillId="0" borderId="0" xfId="5" applyNumberFormat="1" applyFont="1" applyFill="1" applyBorder="1"/>
    <xf numFmtId="4" fontId="1" fillId="0" borderId="5" xfId="5" applyNumberFormat="1" applyFont="1" applyFill="1" applyBorder="1"/>
    <xf numFmtId="1" fontId="1" fillId="0" borderId="0" xfId="5" applyNumberFormat="1" applyFont="1" applyFill="1" applyBorder="1"/>
    <xf numFmtId="0" fontId="13" fillId="0" borderId="0" xfId="5" applyFont="1" applyFill="1" applyBorder="1" applyAlignment="1"/>
    <xf numFmtId="1" fontId="13" fillId="0" borderId="0" xfId="5" applyNumberFormat="1" applyFont="1" applyFill="1" applyBorder="1" applyAlignment="1">
      <alignment horizontal="center"/>
    </xf>
    <xf numFmtId="1" fontId="1" fillId="0" borderId="5" xfId="5" applyNumberFormat="1" applyFont="1" applyFill="1" applyBorder="1"/>
    <xf numFmtId="1" fontId="1" fillId="0" borderId="4" xfId="5" applyNumberFormat="1" applyFont="1" applyFill="1" applyBorder="1"/>
    <xf numFmtId="170" fontId="14" fillId="0" borderId="22" xfId="5" applyNumberFormat="1" applyFont="1" applyFill="1" applyBorder="1" applyAlignment="1" applyProtection="1"/>
    <xf numFmtId="1" fontId="14" fillId="0" borderId="22" xfId="5" applyNumberFormat="1" applyFont="1" applyFill="1" applyBorder="1" applyAlignment="1" applyProtection="1"/>
    <xf numFmtId="1" fontId="14" fillId="0" borderId="0" xfId="5" applyNumberFormat="1" applyFont="1" applyFill="1" applyBorder="1" applyAlignment="1" applyProtection="1"/>
    <xf numFmtId="1" fontId="14" fillId="0" borderId="0" xfId="5" applyNumberFormat="1" applyFont="1" applyFill="1" applyBorder="1" applyAlignment="1" applyProtection="1">
      <alignment horizontal="center"/>
    </xf>
    <xf numFmtId="1" fontId="15" fillId="0" borderId="4" xfId="5" applyNumberFormat="1" applyFont="1" applyFill="1" applyBorder="1"/>
    <xf numFmtId="1" fontId="17" fillId="0" borderId="0" xfId="5" applyNumberFormat="1" applyFont="1" applyFill="1" applyBorder="1"/>
    <xf numFmtId="1" fontId="18" fillId="0" borderId="0" xfId="5" applyNumberFormat="1" applyFont="1" applyFill="1" applyBorder="1"/>
    <xf numFmtId="1" fontId="6" fillId="0" borderId="0" xfId="5" applyNumberFormat="1" applyFont="1" applyFill="1"/>
    <xf numFmtId="1" fontId="2" fillId="0" borderId="0" xfId="5" applyNumberFormat="1" applyFont="1" applyFill="1"/>
    <xf numFmtId="0" fontId="20" fillId="0" borderId="0" xfId="3" applyFont="1" applyFill="1"/>
    <xf numFmtId="0" fontId="20" fillId="0" borderId="0" xfId="3" applyFont="1" applyFill="1" applyBorder="1"/>
    <xf numFmtId="0" fontId="20" fillId="0" borderId="5" xfId="3" applyFont="1" applyFill="1" applyBorder="1"/>
    <xf numFmtId="0" fontId="19" fillId="0" borderId="0" xfId="3" applyFont="1" applyFill="1" applyBorder="1" applyAlignment="1">
      <alignment horizontal="left"/>
    </xf>
    <xf numFmtId="0" fontId="19" fillId="0" borderId="0" xfId="3" applyFont="1" applyFill="1" applyBorder="1" applyAlignment="1">
      <alignment horizontal="centerContinuous"/>
    </xf>
    <xf numFmtId="168" fontId="19" fillId="0" borderId="0" xfId="3" applyNumberFormat="1" applyFont="1" applyFill="1" applyBorder="1" applyAlignment="1">
      <alignment horizontal="center" vertical="center"/>
    </xf>
    <xf numFmtId="171" fontId="19" fillId="0" borderId="0" xfId="3" applyNumberFormat="1" applyFont="1" applyFill="1" applyBorder="1" applyAlignment="1">
      <alignment horizontal="centerContinuous"/>
    </xf>
    <xf numFmtId="49" fontId="22" fillId="0" borderId="12" xfId="3" applyNumberFormat="1" applyFont="1" applyFill="1" applyBorder="1" applyAlignment="1">
      <alignment horizontal="center" vertical="center"/>
    </xf>
    <xf numFmtId="1" fontId="22" fillId="0" borderId="2" xfId="3" applyNumberFormat="1" applyFont="1" applyFill="1" applyBorder="1" applyAlignment="1">
      <alignment horizontal="center" vertical="center"/>
    </xf>
    <xf numFmtId="49" fontId="22" fillId="0" borderId="2" xfId="3" applyNumberFormat="1" applyFont="1" applyFill="1" applyBorder="1" applyAlignment="1">
      <alignment horizontal="center" vertical="center"/>
    </xf>
    <xf numFmtId="1" fontId="22" fillId="0" borderId="12" xfId="3" applyNumberFormat="1" applyFont="1" applyFill="1" applyBorder="1" applyAlignment="1">
      <alignment horizontal="center" vertical="center"/>
    </xf>
    <xf numFmtId="49" fontId="19" fillId="0" borderId="12" xfId="3" applyNumberFormat="1" applyFont="1" applyFill="1" applyBorder="1" applyAlignment="1">
      <alignment horizontal="center" vertical="center"/>
    </xf>
    <xf numFmtId="0" fontId="23" fillId="0" borderId="0" xfId="3" applyFont="1" applyFill="1"/>
    <xf numFmtId="49" fontId="19" fillId="0" borderId="13" xfId="3" applyNumberFormat="1" applyFont="1" applyFill="1" applyBorder="1" applyAlignment="1">
      <alignment horizontal="center" vertical="center"/>
    </xf>
    <xf numFmtId="49" fontId="19" fillId="0" borderId="14" xfId="3" applyNumberFormat="1" applyFont="1" applyFill="1" applyBorder="1" applyAlignment="1">
      <alignment horizontal="center" vertical="center"/>
    </xf>
    <xf numFmtId="10" fontId="19" fillId="0" borderId="15" xfId="4" applyNumberFormat="1" applyFont="1" applyFill="1" applyBorder="1" applyAlignment="1"/>
    <xf numFmtId="10" fontId="19" fillId="0" borderId="26" xfId="4" applyNumberFormat="1" applyFont="1" applyFill="1" applyBorder="1" applyAlignment="1"/>
    <xf numFmtId="0" fontId="24" fillId="0" borderId="0" xfId="3" applyFont="1" applyFill="1" applyAlignment="1">
      <alignment horizontal="center"/>
    </xf>
    <xf numFmtId="1" fontId="21" fillId="0" borderId="17" xfId="3" applyNumberFormat="1" applyFont="1" applyFill="1" applyBorder="1" applyAlignment="1">
      <alignment horizontal="center" vertical="center"/>
    </xf>
    <xf numFmtId="1" fontId="21" fillId="0" borderId="16" xfId="3" applyNumberFormat="1" applyFont="1" applyFill="1" applyBorder="1" applyAlignment="1">
      <alignment horizontal="center" vertical="center"/>
    </xf>
    <xf numFmtId="49" fontId="21" fillId="0" borderId="16" xfId="3" applyNumberFormat="1" applyFont="1" applyFill="1" applyBorder="1" applyAlignment="1">
      <alignment horizontal="center" vertical="center"/>
    </xf>
    <xf numFmtId="10" fontId="19" fillId="0" borderId="16" xfId="4" applyNumberFormat="1" applyFont="1" applyFill="1" applyBorder="1" applyAlignment="1"/>
    <xf numFmtId="10" fontId="19" fillId="0" borderId="28" xfId="4" applyNumberFormat="1" applyFont="1" applyFill="1" applyBorder="1" applyAlignment="1"/>
    <xf numFmtId="0" fontId="24" fillId="0" borderId="0" xfId="3" applyFont="1" applyFill="1"/>
    <xf numFmtId="1" fontId="25" fillId="0" borderId="17" xfId="3" applyNumberFormat="1" applyFont="1" applyFill="1" applyBorder="1" applyAlignment="1">
      <alignment horizontal="center" vertical="center"/>
    </xf>
    <xf numFmtId="1" fontId="25" fillId="0" borderId="16" xfId="3" applyNumberFormat="1" applyFont="1" applyFill="1" applyBorder="1" applyAlignment="1">
      <alignment horizontal="center" vertical="center"/>
    </xf>
    <xf numFmtId="0" fontId="25" fillId="0" borderId="16" xfId="3" applyNumberFormat="1" applyFont="1" applyFill="1" applyBorder="1" applyAlignment="1">
      <alignment horizontal="center" vertical="center"/>
    </xf>
    <xf numFmtId="49" fontId="25" fillId="0" borderId="16" xfId="3" applyNumberFormat="1" applyFont="1" applyFill="1" applyBorder="1" applyAlignment="1">
      <alignment horizontal="center" vertical="center"/>
    </xf>
    <xf numFmtId="10" fontId="20" fillId="0" borderId="16" xfId="3" applyNumberFormat="1" applyFont="1" applyFill="1" applyBorder="1" applyAlignment="1">
      <alignment horizontal="right"/>
    </xf>
    <xf numFmtId="10" fontId="20" fillId="0" borderId="28" xfId="4" applyNumberFormat="1" applyFont="1" applyFill="1" applyBorder="1" applyAlignment="1"/>
    <xf numFmtId="0" fontId="26" fillId="0" borderId="0" xfId="3" applyFont="1" applyFill="1"/>
    <xf numFmtId="0" fontId="21" fillId="0" borderId="16" xfId="3" applyNumberFormat="1" applyFont="1" applyFill="1" applyBorder="1" applyAlignment="1">
      <alignment horizontal="center" vertical="center"/>
    </xf>
    <xf numFmtId="10" fontId="19" fillId="0" borderId="16" xfId="3" applyNumberFormat="1" applyFont="1" applyFill="1" applyBorder="1"/>
    <xf numFmtId="10" fontId="19" fillId="0" borderId="28" xfId="4" applyNumberFormat="1" applyFont="1" applyFill="1" applyBorder="1"/>
    <xf numFmtId="10" fontId="19" fillId="0" borderId="16" xfId="3" applyNumberFormat="1" applyFont="1" applyFill="1" applyBorder="1" applyAlignment="1">
      <alignment horizontal="right" vertical="center"/>
    </xf>
    <xf numFmtId="10" fontId="19" fillId="0" borderId="28" xfId="3" applyNumberFormat="1" applyFont="1" applyFill="1" applyBorder="1" applyAlignment="1">
      <alignment horizontal="right" vertical="center"/>
    </xf>
    <xf numFmtId="0" fontId="24" fillId="0" borderId="0" xfId="3" applyFont="1" applyFill="1" applyAlignment="1">
      <alignment vertical="center"/>
    </xf>
    <xf numFmtId="10" fontId="20" fillId="0" borderId="28" xfId="3" applyNumberFormat="1" applyFont="1" applyFill="1" applyBorder="1" applyAlignment="1">
      <alignment horizontal="right"/>
    </xf>
    <xf numFmtId="10" fontId="19" fillId="0" borderId="16" xfId="3" applyNumberFormat="1" applyFont="1" applyFill="1" applyBorder="1" applyAlignment="1">
      <alignment vertical="center"/>
    </xf>
    <xf numFmtId="10" fontId="19" fillId="0" borderId="28" xfId="4" applyNumberFormat="1" applyFont="1" applyFill="1" applyBorder="1" applyAlignment="1">
      <alignment vertical="center"/>
    </xf>
    <xf numFmtId="0" fontId="27" fillId="0" borderId="16" xfId="3" applyNumberFormat="1" applyFont="1" applyFill="1" applyBorder="1" applyAlignment="1">
      <alignment horizontal="center" vertical="center"/>
    </xf>
    <xf numFmtId="10" fontId="28" fillId="0" borderId="16" xfId="3" applyNumberFormat="1" applyFont="1" applyFill="1" applyBorder="1" applyAlignment="1">
      <alignment horizontal="right"/>
    </xf>
    <xf numFmtId="10" fontId="28" fillId="0" borderId="28" xfId="4" applyNumberFormat="1" applyFont="1" applyFill="1" applyBorder="1" applyAlignment="1"/>
    <xf numFmtId="0" fontId="29" fillId="0" borderId="0" xfId="3" applyFont="1" applyFill="1"/>
    <xf numFmtId="10" fontId="19" fillId="0" borderId="16" xfId="4" applyNumberFormat="1" applyFont="1" applyFill="1" applyBorder="1"/>
    <xf numFmtId="9" fontId="19" fillId="0" borderId="16" xfId="4" applyFont="1" applyFill="1" applyBorder="1"/>
    <xf numFmtId="165" fontId="21" fillId="0" borderId="16" xfId="3" applyNumberFormat="1" applyFont="1" applyFill="1" applyBorder="1" applyAlignment="1">
      <alignment horizontal="center" vertical="center"/>
    </xf>
    <xf numFmtId="0" fontId="21" fillId="0" borderId="16" xfId="3" applyFont="1" applyFill="1" applyBorder="1" applyAlignment="1">
      <alignment horizontal="center" vertical="center"/>
    </xf>
    <xf numFmtId="0" fontId="25" fillId="0" borderId="17" xfId="3" applyNumberFormat="1" applyFont="1" applyFill="1" applyBorder="1" applyAlignment="1">
      <alignment horizontal="center" vertical="center"/>
    </xf>
    <xf numFmtId="0" fontId="25" fillId="0" borderId="16" xfId="3" applyFont="1" applyFill="1" applyBorder="1" applyAlignment="1">
      <alignment horizontal="center" vertical="center"/>
    </xf>
    <xf numFmtId="0" fontId="27" fillId="0" borderId="17" xfId="3" applyNumberFormat="1" applyFont="1" applyFill="1" applyBorder="1" applyAlignment="1">
      <alignment horizontal="center" vertical="center"/>
    </xf>
    <xf numFmtId="0" fontId="27" fillId="0" borderId="16" xfId="3" applyFont="1" applyFill="1" applyBorder="1" applyAlignment="1">
      <alignment horizontal="center" vertical="center"/>
    </xf>
    <xf numFmtId="165" fontId="27" fillId="0" borderId="16" xfId="3" applyNumberFormat="1" applyFont="1" applyFill="1" applyBorder="1" applyAlignment="1">
      <alignment horizontal="center" vertical="center"/>
    </xf>
    <xf numFmtId="0" fontId="21" fillId="0" borderId="17" xfId="3" applyNumberFormat="1" applyFont="1" applyFill="1" applyBorder="1" applyAlignment="1">
      <alignment horizontal="center" vertical="center"/>
    </xf>
    <xf numFmtId="0" fontId="21" fillId="0" borderId="16" xfId="3" applyFont="1" applyFill="1" applyBorder="1" applyAlignment="1">
      <alignment vertical="center" wrapText="1"/>
    </xf>
    <xf numFmtId="0" fontId="25" fillId="0" borderId="16" xfId="3" applyFont="1" applyFill="1" applyBorder="1" applyAlignment="1">
      <alignment horizontal="center" vertical="center" wrapText="1"/>
    </xf>
    <xf numFmtId="10" fontId="19" fillId="0" borderId="16" xfId="4" applyNumberFormat="1" applyFont="1" applyFill="1" applyBorder="1" applyAlignment="1">
      <alignment horizontal="right"/>
    </xf>
    <xf numFmtId="10" fontId="19" fillId="0" borderId="28" xfId="4" applyNumberFormat="1" applyFont="1" applyFill="1" applyBorder="1" applyAlignment="1">
      <alignment horizontal="right"/>
    </xf>
    <xf numFmtId="0" fontId="24" fillId="0" borderId="0" xfId="3" applyFont="1" applyFill="1" applyAlignment="1">
      <alignment horizontal="right"/>
    </xf>
    <xf numFmtId="165" fontId="25" fillId="0" borderId="16" xfId="3" applyNumberFormat="1" applyFont="1" applyFill="1" applyBorder="1" applyAlignment="1">
      <alignment horizontal="center" vertical="center"/>
    </xf>
    <xf numFmtId="10" fontId="20" fillId="0" borderId="16" xfId="3" applyNumberFormat="1" applyFont="1" applyFill="1" applyBorder="1" applyAlignment="1">
      <alignment horizontal="right" vertical="center"/>
    </xf>
    <xf numFmtId="0" fontId="26" fillId="0" borderId="0" xfId="3" applyFont="1" applyFill="1" applyAlignment="1">
      <alignment vertical="center"/>
    </xf>
    <xf numFmtId="10" fontId="19" fillId="0" borderId="16" xfId="4" applyNumberFormat="1" applyFont="1" applyFill="1" applyBorder="1" applyAlignment="1">
      <alignment vertical="center"/>
    </xf>
    <xf numFmtId="10" fontId="20" fillId="0" borderId="28" xfId="4" applyNumberFormat="1" applyFont="1" applyFill="1" applyBorder="1" applyAlignment="1">
      <alignment vertical="center"/>
    </xf>
    <xf numFmtId="0" fontId="21" fillId="0" borderId="27" xfId="3" applyNumberFormat="1" applyFont="1" applyFill="1" applyBorder="1" applyAlignment="1">
      <alignment horizontal="center" vertical="center"/>
    </xf>
    <xf numFmtId="1" fontId="21" fillId="0" borderId="34" xfId="3" applyNumberFormat="1" applyFont="1" applyFill="1" applyBorder="1" applyAlignment="1">
      <alignment horizontal="center" vertical="center"/>
    </xf>
    <xf numFmtId="49" fontId="25" fillId="0" borderId="34" xfId="3" applyNumberFormat="1" applyFont="1" applyFill="1" applyBorder="1" applyAlignment="1">
      <alignment horizontal="center" vertical="center"/>
    </xf>
    <xf numFmtId="0" fontId="25" fillId="0" borderId="20" xfId="3" applyNumberFormat="1" applyFont="1" applyFill="1" applyBorder="1" applyAlignment="1">
      <alignment horizontal="center" vertical="center"/>
    </xf>
    <xf numFmtId="1" fontId="25" fillId="0" borderId="20" xfId="3" applyNumberFormat="1" applyFont="1" applyFill="1" applyBorder="1" applyAlignment="1">
      <alignment horizontal="center" vertical="center"/>
    </xf>
    <xf numFmtId="49" fontId="25" fillId="0" borderId="20" xfId="3" applyNumberFormat="1" applyFont="1" applyFill="1" applyBorder="1" applyAlignment="1">
      <alignment horizontal="center" vertical="center"/>
    </xf>
    <xf numFmtId="0" fontId="26" fillId="0" borderId="0" xfId="3" applyFont="1" applyFill="1" applyAlignment="1">
      <alignment horizontal="right" vertical="center"/>
    </xf>
    <xf numFmtId="49" fontId="23" fillId="0" borderId="0" xfId="3" applyNumberFormat="1" applyFont="1" applyFill="1" applyBorder="1" applyAlignment="1">
      <alignment horizontal="center" vertical="center"/>
    </xf>
    <xf numFmtId="49" fontId="23" fillId="0" borderId="0" xfId="3" applyNumberFormat="1" applyFont="1" applyFill="1" applyBorder="1" applyAlignment="1">
      <alignment wrapText="1"/>
    </xf>
    <xf numFmtId="0" fontId="31" fillId="0" borderId="0" xfId="3" applyFont="1" applyFill="1"/>
    <xf numFmtId="0" fontId="31" fillId="0" borderId="0" xfId="3" applyFont="1" applyFill="1" applyAlignment="1">
      <alignment horizontal="center" vertical="center"/>
    </xf>
    <xf numFmtId="0" fontId="31" fillId="0" borderId="0" xfId="3" applyFont="1" applyFill="1" applyAlignment="1">
      <alignment wrapText="1"/>
    </xf>
    <xf numFmtId="4" fontId="23" fillId="0" borderId="0" xfId="3" applyNumberFormat="1" applyFont="1" applyFill="1"/>
    <xf numFmtId="4" fontId="25" fillId="0" borderId="0" xfId="3" applyNumberFormat="1" applyFont="1" applyFill="1"/>
    <xf numFmtId="170" fontId="10" fillId="0" borderId="0" xfId="5" applyNumberFormat="1" applyFont="1" applyFill="1" applyBorder="1" applyAlignment="1" applyProtection="1">
      <alignment horizontal="left"/>
    </xf>
    <xf numFmtId="9" fontId="2" fillId="0" borderId="0" xfId="5" applyNumberFormat="1" applyFont="1" applyFill="1"/>
    <xf numFmtId="9" fontId="6" fillId="0" borderId="0" xfId="5" applyNumberFormat="1" applyFont="1" applyFill="1"/>
    <xf numFmtId="4" fontId="9" fillId="0" borderId="13" xfId="1" applyNumberFormat="1" applyFont="1" applyFill="1" applyBorder="1"/>
    <xf numFmtId="4" fontId="9" fillId="0" borderId="13" xfId="1" applyNumberFormat="1" applyFont="1" applyFill="1" applyBorder="1" applyProtection="1"/>
    <xf numFmtId="49" fontId="6" fillId="0" borderId="0" xfId="3" applyNumberFormat="1" applyFont="1" applyFill="1" applyBorder="1" applyAlignment="1">
      <alignment horizontal="left" wrapText="1"/>
    </xf>
    <xf numFmtId="49" fontId="22" fillId="0" borderId="13" xfId="3" applyNumberFormat="1" applyFont="1" applyFill="1" applyBorder="1" applyAlignment="1">
      <alignment horizontal="center" vertical="center"/>
    </xf>
    <xf numFmtId="49" fontId="22" fillId="0" borderId="14" xfId="3" applyNumberFormat="1" applyFont="1" applyFill="1" applyBorder="1" applyAlignment="1">
      <alignment horizontal="center" vertical="center"/>
    </xf>
    <xf numFmtId="1" fontId="19" fillId="0" borderId="0" xfId="3" applyNumberFormat="1" applyFont="1" applyFill="1" applyBorder="1" applyAlignment="1">
      <alignment horizontal="center" vertical="center"/>
    </xf>
    <xf numFmtId="4" fontId="2" fillId="0" borderId="16" xfId="3" applyNumberFormat="1" applyFont="1" applyFill="1" applyBorder="1"/>
    <xf numFmtId="4" fontId="11" fillId="0" borderId="13" xfId="1" applyNumberFormat="1" applyFont="1" applyFill="1" applyBorder="1"/>
    <xf numFmtId="4" fontId="19" fillId="0" borderId="16" xfId="3" applyNumberFormat="1" applyFont="1" applyFill="1" applyBorder="1"/>
    <xf numFmtId="4" fontId="20" fillId="0" borderId="16" xfId="3" applyNumberFormat="1" applyFont="1" applyFill="1" applyBorder="1"/>
    <xf numFmtId="4" fontId="19" fillId="0" borderId="16" xfId="3" applyNumberFormat="1" applyFont="1" applyFill="1" applyBorder="1" applyAlignment="1">
      <alignment vertical="center"/>
    </xf>
    <xf numFmtId="4" fontId="19" fillId="0" borderId="16" xfId="3" applyNumberFormat="1" applyFont="1" applyFill="1" applyBorder="1" applyAlignment="1"/>
    <xf numFmtId="4" fontId="1" fillId="0" borderId="12" xfId="1" applyNumberFormat="1" applyFont="1" applyFill="1" applyBorder="1"/>
    <xf numFmtId="4" fontId="1" fillId="0" borderId="13" xfId="1" applyNumberFormat="1" applyFont="1" applyFill="1" applyBorder="1"/>
    <xf numFmtId="4" fontId="10" fillId="0" borderId="13" xfId="1" applyNumberFormat="1" applyFont="1" applyFill="1" applyBorder="1"/>
    <xf numFmtId="4" fontId="11" fillId="0" borderId="14" xfId="1" applyNumberFormat="1" applyFont="1" applyFill="1" applyBorder="1"/>
    <xf numFmtId="4" fontId="2" fillId="0" borderId="14" xfId="1" applyNumberFormat="1" applyFont="1" applyFill="1" applyBorder="1"/>
    <xf numFmtId="0" fontId="36" fillId="0" borderId="0" xfId="5" applyFont="1" applyFill="1"/>
    <xf numFmtId="0" fontId="37" fillId="0" borderId="0" xfId="5" applyFont="1" applyFill="1"/>
    <xf numFmtId="0" fontId="37" fillId="0" borderId="0" xfId="5" applyFont="1" applyFill="1" applyBorder="1"/>
    <xf numFmtId="0" fontId="36" fillId="0" borderId="0" xfId="5" applyFont="1" applyFill="1" applyAlignment="1">
      <alignment horizontal="center" wrapText="1"/>
    </xf>
    <xf numFmtId="9" fontId="36" fillId="0" borderId="0" xfId="5" applyNumberFormat="1" applyFont="1" applyFill="1"/>
    <xf numFmtId="9" fontId="38" fillId="0" borderId="0" xfId="5" applyNumberFormat="1" applyFont="1" applyFill="1"/>
    <xf numFmtId="0" fontId="35" fillId="0" borderId="0" xfId="3" applyFont="1" applyFill="1"/>
    <xf numFmtId="0" fontId="39" fillId="0" borderId="0" xfId="3" applyFont="1" applyFill="1"/>
    <xf numFmtId="0" fontId="40" fillId="0" borderId="0" xfId="3" applyFont="1" applyFill="1" applyAlignment="1">
      <alignment horizontal="center"/>
    </xf>
    <xf numFmtId="0" fontId="40" fillId="0" borderId="0" xfId="3" applyFont="1" applyFill="1"/>
    <xf numFmtId="0" fontId="41" fillId="0" borderId="0" xfId="3" applyFont="1" applyFill="1"/>
    <xf numFmtId="0" fontId="40" fillId="0" borderId="0" xfId="3" applyFont="1" applyFill="1" applyAlignment="1">
      <alignment vertical="center"/>
    </xf>
    <xf numFmtId="0" fontId="40" fillId="0" borderId="0" xfId="3" applyFont="1" applyFill="1" applyAlignment="1">
      <alignment horizontal="right"/>
    </xf>
    <xf numFmtId="0" fontId="41" fillId="0" borderId="0" xfId="3" applyFont="1" applyFill="1" applyAlignment="1">
      <alignment vertical="center"/>
    </xf>
    <xf numFmtId="0" fontId="41" fillId="0" borderId="0" xfId="3" applyFont="1" applyFill="1" applyAlignment="1">
      <alignment horizontal="right" vertical="center"/>
    </xf>
    <xf numFmtId="0" fontId="33" fillId="0" borderId="0" xfId="3" applyFont="1" applyFill="1"/>
    <xf numFmtId="49" fontId="21" fillId="0" borderId="36" xfId="3" applyNumberFormat="1" applyFont="1" applyFill="1" applyBorder="1" applyAlignment="1">
      <alignment horizontal="left" wrapText="1"/>
    </xf>
    <xf numFmtId="49" fontId="21" fillId="0" borderId="36" xfId="3" applyNumberFormat="1" applyFont="1" applyFill="1" applyBorder="1" applyAlignment="1">
      <alignment wrapText="1"/>
    </xf>
    <xf numFmtId="49" fontId="25" fillId="0" borderId="36" xfId="3" applyNumberFormat="1" applyFont="1" applyFill="1" applyBorder="1" applyAlignment="1">
      <alignment wrapText="1"/>
    </xf>
    <xf numFmtId="49" fontId="25" fillId="0" borderId="36" xfId="3" applyNumberFormat="1" applyFont="1" applyFill="1" applyBorder="1" applyAlignment="1">
      <alignment horizontal="left" wrapText="1"/>
    </xf>
    <xf numFmtId="49" fontId="21" fillId="0" borderId="36" xfId="3" applyNumberFormat="1" applyFont="1" applyFill="1" applyBorder="1" applyAlignment="1">
      <alignment horizontal="left" vertical="center" wrapText="1"/>
    </xf>
    <xf numFmtId="49" fontId="21" fillId="0" borderId="36" xfId="3" applyNumberFormat="1" applyFont="1" applyFill="1" applyBorder="1" applyAlignment="1">
      <alignment vertical="center" wrapText="1"/>
    </xf>
    <xf numFmtId="0" fontId="21" fillId="0" borderId="36" xfId="3" applyFont="1" applyFill="1" applyBorder="1" applyAlignment="1">
      <alignment wrapText="1"/>
    </xf>
    <xf numFmtId="0" fontId="25" fillId="0" borderId="36" xfId="3" applyFont="1" applyFill="1" applyBorder="1" applyAlignment="1">
      <alignment wrapText="1"/>
    </xf>
    <xf numFmtId="0" fontId="27" fillId="0" borderId="36" xfId="3" applyFont="1" applyFill="1" applyBorder="1" applyAlignment="1">
      <alignment wrapText="1"/>
    </xf>
    <xf numFmtId="40" fontId="21" fillId="0" borderId="36" xfId="3" applyNumberFormat="1" applyFont="1" applyFill="1" applyBorder="1"/>
    <xf numFmtId="40" fontId="25" fillId="0" borderId="36" xfId="3" applyNumberFormat="1" applyFont="1" applyFill="1" applyBorder="1"/>
    <xf numFmtId="0" fontId="21" fillId="0" borderId="36" xfId="3" applyFont="1" applyFill="1" applyBorder="1" applyAlignment="1">
      <alignment vertical="center" wrapText="1"/>
    </xf>
    <xf numFmtId="0" fontId="25" fillId="0" borderId="36" xfId="3" applyFont="1" applyFill="1" applyBorder="1" applyAlignment="1">
      <alignment vertical="center" wrapText="1"/>
    </xf>
    <xf numFmtId="49" fontId="25" fillId="0" borderId="36" xfId="3" applyNumberFormat="1" applyFont="1" applyFill="1" applyBorder="1" applyAlignment="1">
      <alignment horizontal="left" vertical="center" wrapText="1"/>
    </xf>
    <xf numFmtId="49" fontId="21" fillId="0" borderId="37" xfId="3" applyNumberFormat="1" applyFont="1" applyFill="1" applyBorder="1" applyAlignment="1">
      <alignment horizontal="left" vertical="center" wrapText="1"/>
    </xf>
    <xf numFmtId="49" fontId="25" fillId="0" borderId="38" xfId="3" applyNumberFormat="1" applyFont="1" applyFill="1" applyBorder="1" applyAlignment="1">
      <alignment horizontal="left" vertical="center" wrapText="1"/>
    </xf>
    <xf numFmtId="4" fontId="19" fillId="0" borderId="35" xfId="3" applyNumberFormat="1" applyFont="1" applyFill="1" applyBorder="1" applyAlignment="1"/>
    <xf numFmtId="4" fontId="19" fillId="0" borderId="17" xfId="3" applyNumberFormat="1" applyFont="1" applyFill="1" applyBorder="1"/>
    <xf numFmtId="4" fontId="11" fillId="0" borderId="17" xfId="1" applyNumberFormat="1" applyFont="1" applyFill="1" applyBorder="1"/>
    <xf numFmtId="4" fontId="19" fillId="0" borderId="17" xfId="3" applyNumberFormat="1" applyFont="1" applyFill="1" applyBorder="1" applyAlignment="1">
      <alignment vertical="center"/>
    </xf>
    <xf numFmtId="9" fontId="19" fillId="0" borderId="28" xfId="4" applyFont="1" applyFill="1" applyBorder="1"/>
    <xf numFmtId="4" fontId="19" fillId="0" borderId="17" xfId="3" applyNumberFormat="1" applyFont="1" applyFill="1" applyBorder="1" applyAlignment="1">
      <alignment horizontal="right"/>
    </xf>
    <xf numFmtId="4" fontId="20" fillId="0" borderId="30" xfId="3" applyNumberFormat="1" applyFont="1" applyFill="1" applyBorder="1"/>
    <xf numFmtId="10" fontId="20" fillId="0" borderId="30" xfId="3" applyNumberFormat="1" applyFont="1" applyFill="1" applyBorder="1" applyAlignment="1">
      <alignment horizontal="right" vertical="center"/>
    </xf>
    <xf numFmtId="10" fontId="20" fillId="0" borderId="31" xfId="4" applyNumberFormat="1" applyFont="1" applyFill="1" applyBorder="1" applyAlignment="1">
      <alignment vertical="center"/>
    </xf>
    <xf numFmtId="0" fontId="10" fillId="0" borderId="0" xfId="5" applyFont="1" applyFill="1"/>
    <xf numFmtId="1" fontId="10" fillId="0" borderId="13" xfId="5" applyNumberFormat="1" applyFont="1" applyFill="1" applyBorder="1" applyAlignment="1">
      <alignment horizontal="center"/>
    </xf>
    <xf numFmtId="0" fontId="10" fillId="0" borderId="5" xfId="5" applyFont="1" applyFill="1" applyBorder="1" applyAlignment="1">
      <alignment horizontal="center"/>
    </xf>
    <xf numFmtId="1" fontId="10" fillId="0" borderId="5" xfId="5" applyNumberFormat="1" applyFont="1" applyFill="1" applyBorder="1" applyAlignment="1">
      <alignment horizontal="center"/>
    </xf>
    <xf numFmtId="170" fontId="10" fillId="0" borderId="13" xfId="5" applyNumberFormat="1" applyFont="1" applyFill="1" applyBorder="1" applyAlignment="1" applyProtection="1">
      <alignment horizontal="center"/>
    </xf>
    <xf numFmtId="49" fontId="6" fillId="0" borderId="0" xfId="3" applyNumberFormat="1" applyFont="1" applyFill="1" applyBorder="1" applyAlignment="1">
      <alignment horizontal="left" wrapText="1"/>
    </xf>
    <xf numFmtId="172" fontId="36" fillId="0" borderId="0" xfId="1" applyNumberFormat="1" applyFont="1" applyFill="1"/>
    <xf numFmtId="172" fontId="2" fillId="0" borderId="1" xfId="1" applyNumberFormat="1" applyFont="1" applyFill="1" applyBorder="1"/>
    <xf numFmtId="172" fontId="2" fillId="0" borderId="2" xfId="1" applyNumberFormat="1" applyFont="1" applyFill="1" applyBorder="1"/>
    <xf numFmtId="172" fontId="1" fillId="0" borderId="2" xfId="1" applyNumberFormat="1" applyFont="1" applyFill="1" applyBorder="1"/>
    <xf numFmtId="172" fontId="2" fillId="0" borderId="0" xfId="1" applyNumberFormat="1" applyFont="1" applyFill="1"/>
    <xf numFmtId="167" fontId="1" fillId="0" borderId="1" xfId="1" applyFont="1" applyFill="1" applyBorder="1"/>
    <xf numFmtId="167" fontId="1" fillId="0" borderId="0" xfId="1" applyFont="1" applyFill="1"/>
    <xf numFmtId="9" fontId="42" fillId="0" borderId="0" xfId="5" applyNumberFormat="1" applyFont="1" applyFill="1"/>
    <xf numFmtId="3" fontId="43" fillId="0" borderId="13" xfId="1" applyNumberFormat="1" applyFont="1" applyFill="1" applyBorder="1"/>
    <xf numFmtId="0" fontId="42" fillId="0" borderId="0" xfId="5" applyFont="1" applyFill="1"/>
    <xf numFmtId="4" fontId="42" fillId="0" borderId="0" xfId="5" applyNumberFormat="1" applyFont="1" applyFill="1"/>
    <xf numFmtId="170" fontId="12" fillId="0" borderId="0" xfId="5" applyNumberFormat="1" applyFont="1" applyFill="1" applyBorder="1" applyAlignment="1" applyProtection="1">
      <alignment horizontal="left"/>
    </xf>
    <xf numFmtId="4" fontId="12" fillId="0" borderId="13" xfId="1" applyNumberFormat="1" applyFont="1" applyFill="1" applyBorder="1"/>
    <xf numFmtId="3" fontId="10" fillId="0" borderId="13" xfId="1" applyNumberFormat="1" applyFont="1" applyFill="1" applyBorder="1" applyProtection="1"/>
    <xf numFmtId="170" fontId="1" fillId="0" borderId="0" xfId="5" applyNumberFormat="1" applyFont="1" applyFill="1" applyBorder="1" applyAlignment="1" applyProtection="1">
      <alignment horizontal="left"/>
    </xf>
    <xf numFmtId="170" fontId="1" fillId="0" borderId="13" xfId="5" applyNumberFormat="1" applyFont="1" applyFill="1" applyBorder="1" applyAlignment="1" applyProtection="1">
      <alignment horizontal="center"/>
    </xf>
    <xf numFmtId="170" fontId="10" fillId="0" borderId="0" xfId="5" applyNumberFormat="1" applyFont="1" applyFill="1" applyBorder="1" applyAlignment="1" applyProtection="1"/>
    <xf numFmtId="170" fontId="1" fillId="0" borderId="0" xfId="5" applyNumberFormat="1" applyFont="1" applyFill="1" applyBorder="1" applyAlignment="1" applyProtection="1"/>
    <xf numFmtId="170" fontId="1" fillId="0" borderId="14" xfId="5" applyNumberFormat="1" applyFont="1" applyFill="1" applyBorder="1" applyProtection="1"/>
    <xf numFmtId="170" fontId="1" fillId="0" borderId="7" xfId="5" applyNumberFormat="1" applyFont="1" applyFill="1" applyBorder="1" applyAlignment="1" applyProtection="1"/>
    <xf numFmtId="3" fontId="1" fillId="0" borderId="14" xfId="1" applyNumberFormat="1" applyFont="1" applyFill="1" applyBorder="1"/>
    <xf numFmtId="0" fontId="1" fillId="0" borderId="13" xfId="5" applyFont="1" applyFill="1" applyBorder="1"/>
    <xf numFmtId="0" fontId="7" fillId="0" borderId="0" xfId="5" applyFont="1" applyFill="1" applyBorder="1" applyAlignment="1"/>
    <xf numFmtId="3" fontId="7" fillId="0" borderId="0" xfId="5" applyNumberFormat="1" applyFont="1" applyFill="1" applyBorder="1" applyAlignment="1"/>
    <xf numFmtId="1" fontId="7" fillId="0" borderId="0" xfId="5" applyNumberFormat="1" applyFont="1" applyFill="1" applyBorder="1" applyAlignment="1">
      <alignment horizontal="center"/>
    </xf>
    <xf numFmtId="170" fontId="2" fillId="0" borderId="22" xfId="5" applyNumberFormat="1" applyFont="1" applyFill="1" applyBorder="1" applyAlignment="1" applyProtection="1"/>
    <xf numFmtId="1" fontId="2" fillId="0" borderId="22" xfId="5" applyNumberFormat="1" applyFont="1" applyFill="1" applyBorder="1" applyAlignment="1" applyProtection="1"/>
    <xf numFmtId="1" fontId="2" fillId="0" borderId="0" xfId="5" applyNumberFormat="1" applyFont="1" applyFill="1" applyBorder="1" applyAlignment="1" applyProtection="1"/>
    <xf numFmtId="1" fontId="2" fillId="0" borderId="0" xfId="5" applyNumberFormat="1" applyFont="1" applyFill="1" applyBorder="1" applyAlignment="1" applyProtection="1">
      <alignment horizontal="center"/>
    </xf>
    <xf numFmtId="1" fontId="17" fillId="0" borderId="4" xfId="5" applyNumberFormat="1" applyFont="1" applyFill="1" applyBorder="1"/>
    <xf numFmtId="1" fontId="32" fillId="0" borderId="0" xfId="5" applyNumberFormat="1" applyFont="1" applyFill="1" applyBorder="1"/>
    <xf numFmtId="170" fontId="43" fillId="0" borderId="13" xfId="5" applyNumberFormat="1" applyFont="1" applyFill="1" applyBorder="1" applyAlignment="1" applyProtection="1">
      <alignment horizontal="center"/>
    </xf>
    <xf numFmtId="170" fontId="43" fillId="0" borderId="0" xfId="5" applyNumberFormat="1" applyFont="1" applyFill="1" applyBorder="1" applyAlignment="1" applyProtection="1">
      <alignment horizontal="left"/>
    </xf>
    <xf numFmtId="3" fontId="1" fillId="0" borderId="13" xfId="1" applyNumberFormat="1" applyFont="1" applyFill="1" applyBorder="1" applyProtection="1"/>
    <xf numFmtId="49" fontId="44" fillId="0" borderId="36" xfId="3" applyNumberFormat="1" applyFont="1" applyFill="1" applyBorder="1" applyAlignment="1">
      <alignment wrapText="1"/>
    </xf>
    <xf numFmtId="172" fontId="34" fillId="0" borderId="0" xfId="1" applyNumberFormat="1" applyFont="1" applyFill="1" applyBorder="1" applyAlignment="1"/>
    <xf numFmtId="4" fontId="34" fillId="0" borderId="0" xfId="1" applyNumberFormat="1" applyFont="1" applyFill="1" applyBorder="1" applyAlignment="1"/>
    <xf numFmtId="4" fontId="34" fillId="0" borderId="0" xfId="1" applyNumberFormat="1" applyFont="1" applyFill="1" applyBorder="1"/>
    <xf numFmtId="4" fontId="34" fillId="0" borderId="0" xfId="4" applyNumberFormat="1" applyFont="1" applyFill="1" applyBorder="1"/>
    <xf numFmtId="4" fontId="6" fillId="0" borderId="21" xfId="3" applyNumberFormat="1" applyFont="1" applyFill="1" applyBorder="1" applyAlignment="1">
      <alignment horizontal="right" vertical="center"/>
    </xf>
    <xf numFmtId="10" fontId="6" fillId="0" borderId="9" xfId="3" applyNumberFormat="1" applyFont="1" applyFill="1" applyBorder="1" applyAlignment="1">
      <alignment horizontal="right" vertical="center"/>
    </xf>
    <xf numFmtId="10" fontId="6" fillId="0" borderId="21" xfId="3" applyNumberFormat="1" applyFont="1" applyFill="1" applyBorder="1" applyAlignment="1">
      <alignment horizontal="right" vertical="center"/>
    </xf>
    <xf numFmtId="49" fontId="23" fillId="0" borderId="2" xfId="3" applyNumberFormat="1" applyFont="1" applyFill="1" applyBorder="1" applyAlignment="1">
      <alignment horizontal="center" vertical="center"/>
    </xf>
    <xf numFmtId="1" fontId="23" fillId="0" borderId="2" xfId="3" applyNumberFormat="1" applyFont="1" applyFill="1" applyBorder="1" applyAlignment="1">
      <alignment horizontal="center" vertical="center"/>
    </xf>
    <xf numFmtId="0" fontId="32" fillId="0" borderId="0" xfId="5" applyFont="1" applyFill="1" applyBorder="1" applyAlignment="1">
      <alignment horizontal="center"/>
    </xf>
    <xf numFmtId="166" fontId="4" fillId="0" borderId="2" xfId="3" applyNumberFormat="1" applyFont="1" applyFill="1" applyBorder="1" applyAlignment="1">
      <alignment horizontal="center"/>
    </xf>
    <xf numFmtId="166" fontId="4" fillId="0" borderId="0" xfId="3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49" fontId="6" fillId="0" borderId="0" xfId="3" applyNumberFormat="1" applyFont="1" applyFill="1" applyBorder="1" applyAlignment="1">
      <alignment horizontal="left" wrapText="1"/>
    </xf>
    <xf numFmtId="0" fontId="8" fillId="0" borderId="12" xfId="5" applyFont="1" applyFill="1" applyBorder="1" applyAlignment="1">
      <alignment horizontal="center" vertical="center" wrapText="1"/>
    </xf>
    <xf numFmtId="0" fontId="8" fillId="0" borderId="23" xfId="5" applyFont="1" applyFill="1" applyBorder="1" applyAlignment="1">
      <alignment horizontal="center" vertical="center" wrapText="1"/>
    </xf>
    <xf numFmtId="0" fontId="16" fillId="0" borderId="0" xfId="5" applyFont="1" applyFill="1" applyBorder="1" applyAlignment="1">
      <alignment horizontal="center"/>
    </xf>
    <xf numFmtId="166" fontId="19" fillId="0" borderId="1" xfId="3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19" fillId="0" borderId="4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9" fillId="0" borderId="4" xfId="3" applyFont="1" applyFill="1" applyBorder="1" applyAlignment="1">
      <alignment horizontal="center" vertical="center" wrapText="1"/>
    </xf>
    <xf numFmtId="1" fontId="19" fillId="0" borderId="4" xfId="3" applyNumberFormat="1" applyFont="1" applyFill="1" applyBorder="1" applyAlignment="1">
      <alignment horizontal="center" vertical="center"/>
    </xf>
    <xf numFmtId="1" fontId="19" fillId="0" borderId="0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66" fontId="19" fillId="0" borderId="25" xfId="3" applyNumberFormat="1" applyFont="1" applyFill="1" applyBorder="1" applyAlignment="1">
      <alignment horizontal="center" vertical="center" wrapText="1"/>
    </xf>
    <xf numFmtId="166" fontId="19" fillId="0" borderId="27" xfId="3" applyNumberFormat="1" applyFont="1" applyFill="1" applyBorder="1" applyAlignment="1">
      <alignment horizontal="center" vertical="center" wrapText="1"/>
    </xf>
    <xf numFmtId="166" fontId="19" fillId="0" borderId="29" xfId="3" applyNumberFormat="1" applyFont="1" applyFill="1" applyBorder="1" applyAlignment="1">
      <alignment horizontal="center" vertical="center" wrapText="1"/>
    </xf>
    <xf numFmtId="0" fontId="19" fillId="0" borderId="26" xfId="3" applyFont="1" applyFill="1" applyBorder="1" applyAlignment="1">
      <alignment horizontal="center" vertical="center" wrapText="1"/>
    </xf>
    <xf numFmtId="0" fontId="19" fillId="0" borderId="28" xfId="3" applyFont="1" applyFill="1" applyBorder="1" applyAlignment="1">
      <alignment horizontal="center" vertical="center" wrapText="1"/>
    </xf>
    <xf numFmtId="0" fontId="19" fillId="0" borderId="31" xfId="3" applyFont="1" applyFill="1" applyBorder="1" applyAlignment="1">
      <alignment horizontal="center" vertical="center" wrapText="1"/>
    </xf>
    <xf numFmtId="1" fontId="19" fillId="0" borderId="9" xfId="3" applyNumberFormat="1" applyFont="1" applyFill="1" applyBorder="1" applyAlignment="1">
      <alignment horizontal="center" vertical="center"/>
    </xf>
    <xf numFmtId="1" fontId="19" fillId="0" borderId="10" xfId="3" applyNumberFormat="1" applyFont="1" applyFill="1" applyBorder="1" applyAlignment="1">
      <alignment horizontal="center" vertical="center"/>
    </xf>
    <xf numFmtId="1" fontId="19" fillId="0" borderId="11" xfId="3" applyNumberFormat="1" applyFont="1" applyFill="1" applyBorder="1" applyAlignment="1">
      <alignment horizontal="center" vertical="center"/>
    </xf>
    <xf numFmtId="166" fontId="19" fillId="0" borderId="12" xfId="3" applyNumberFormat="1" applyFont="1" applyFill="1" applyBorder="1" applyAlignment="1">
      <alignment horizontal="center" vertical="center" wrapText="1"/>
    </xf>
    <xf numFmtId="166" fontId="19" fillId="0" borderId="13" xfId="3" applyNumberFormat="1" applyFont="1" applyFill="1" applyBorder="1" applyAlignment="1">
      <alignment horizontal="center" vertical="center" wrapText="1"/>
    </xf>
    <xf numFmtId="166" fontId="19" fillId="0" borderId="14" xfId="3" applyNumberFormat="1" applyFont="1" applyFill="1" applyBorder="1" applyAlignment="1">
      <alignment horizontal="center" vertical="center" wrapText="1"/>
    </xf>
    <xf numFmtId="166" fontId="19" fillId="0" borderId="12" xfId="3" applyNumberFormat="1" applyFont="1" applyFill="1" applyBorder="1" applyAlignment="1">
      <alignment horizontal="center" vertical="center"/>
    </xf>
    <xf numFmtId="166" fontId="19" fillId="0" borderId="13" xfId="3" applyNumberFormat="1" applyFont="1" applyFill="1" applyBorder="1" applyAlignment="1">
      <alignment horizontal="center" vertical="center"/>
    </xf>
    <xf numFmtId="166" fontId="19" fillId="0" borderId="14" xfId="3" applyNumberFormat="1" applyFont="1" applyFill="1" applyBorder="1" applyAlignment="1">
      <alignment horizontal="center" vertical="center"/>
    </xf>
    <xf numFmtId="49" fontId="19" fillId="0" borderId="12" xfId="3" applyNumberFormat="1" applyFont="1" applyFill="1" applyBorder="1" applyAlignment="1">
      <alignment horizontal="center" vertical="center" wrapText="1"/>
    </xf>
    <xf numFmtId="49" fontId="19" fillId="0" borderId="13" xfId="3" applyNumberFormat="1" applyFont="1" applyFill="1" applyBorder="1" applyAlignment="1">
      <alignment horizontal="center" vertical="center" wrapText="1"/>
    </xf>
    <xf numFmtId="49" fontId="19" fillId="0" borderId="14" xfId="3" applyNumberFormat="1" applyFont="1" applyFill="1" applyBorder="1" applyAlignment="1">
      <alignment horizontal="center" vertical="center" wrapText="1"/>
    </xf>
    <xf numFmtId="49" fontId="22" fillId="0" borderId="13" xfId="3" applyNumberFormat="1" applyFont="1" applyFill="1" applyBorder="1" applyAlignment="1">
      <alignment horizontal="center" vertical="center"/>
    </xf>
    <xf numFmtId="49" fontId="22" fillId="0" borderId="14" xfId="3" applyNumberFormat="1" applyFont="1" applyFill="1" applyBorder="1" applyAlignment="1">
      <alignment horizontal="center" vertical="center"/>
    </xf>
    <xf numFmtId="1" fontId="22" fillId="0" borderId="13" xfId="3" applyNumberFormat="1" applyFont="1" applyFill="1" applyBorder="1" applyAlignment="1">
      <alignment horizontal="center" vertical="center"/>
    </xf>
    <xf numFmtId="1" fontId="22" fillId="0" borderId="14" xfId="3" applyNumberFormat="1" applyFont="1" applyFill="1" applyBorder="1" applyAlignment="1">
      <alignment horizontal="center" vertical="center"/>
    </xf>
    <xf numFmtId="49" fontId="22" fillId="0" borderId="4" xfId="3" applyNumberFormat="1" applyFont="1" applyFill="1" applyBorder="1" applyAlignment="1">
      <alignment horizontal="center" vertical="center"/>
    </xf>
    <xf numFmtId="49" fontId="22" fillId="0" borderId="6" xfId="3" applyNumberFormat="1" applyFont="1" applyFill="1" applyBorder="1" applyAlignment="1">
      <alignment horizontal="center" vertical="center"/>
    </xf>
    <xf numFmtId="49" fontId="21" fillId="0" borderId="32" xfId="3" applyNumberFormat="1" applyFont="1" applyFill="1" applyBorder="1" applyAlignment="1">
      <alignment horizontal="center" wrapText="1"/>
    </xf>
    <xf numFmtId="49" fontId="21" fillId="0" borderId="33" xfId="3" applyNumberFormat="1" applyFont="1" applyFill="1" applyBorder="1" applyAlignment="1">
      <alignment horizontal="center" wrapText="1"/>
    </xf>
    <xf numFmtId="0" fontId="21" fillId="0" borderId="18" xfId="3" applyFont="1" applyFill="1" applyBorder="1" applyAlignment="1">
      <alignment horizontal="center" wrapText="1"/>
    </xf>
    <xf numFmtId="0" fontId="21" fillId="0" borderId="19" xfId="3" applyFont="1" applyFill="1" applyBorder="1" applyAlignment="1">
      <alignment horizontal="center" wrapText="1"/>
    </xf>
    <xf numFmtId="0" fontId="30" fillId="0" borderId="9" xfId="3" applyFont="1" applyFill="1" applyBorder="1" applyAlignment="1">
      <alignment horizontal="center" vertical="center"/>
    </xf>
    <xf numFmtId="0" fontId="30" fillId="0" borderId="10" xfId="3" applyFont="1" applyFill="1" applyBorder="1" applyAlignment="1">
      <alignment horizontal="center" vertical="center"/>
    </xf>
    <xf numFmtId="0" fontId="30" fillId="0" borderId="11" xfId="3" applyFont="1" applyFill="1" applyBorder="1" applyAlignment="1">
      <alignment horizontal="center" vertical="center"/>
    </xf>
  </cellXfs>
  <cellStyles count="6">
    <cellStyle name="Millares" xfId="1" builtinId="3"/>
    <cellStyle name="Millares_INFORME RESERVA FONDO ROTATORIO 2005" xfId="2"/>
    <cellStyle name="Normal" xfId="0" builtinId="0"/>
    <cellStyle name="Normal 2" xfId="3"/>
    <cellStyle name="Normal_Libro2" xf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ANIER~1.CUE\CONFIG~1\Temp\Directorio%20temporal%201%20para%20INFORME%20EJECUCION%20PRESUPUESTAL%20RUBROS%20MAYORES%20JUNIO%202014-xlsx.zip\EJ%20INGRESOS%20VIG%20ANT%20AL%2030%20DE%20JUNIO%20ZBO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ANIER~1.CUE\CONFIG~1\Temp\Directorio%20temporal%201%20para%20INFORME%20EJECUCION%20PRESUPUESTAL%20RUBROS%20MAYORES%20JUNIO%202014-xlsx.zip\EJ%20GASTOS%20AL%2030%20DE%20JUNIO%20ZBOX%20(Final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tEjecucionIngresosAnt"/>
      <sheetName val="RptEjecucionIngresosAnt (2)"/>
    </sheetNames>
    <sheetDataSet>
      <sheetData sheetId="0"/>
      <sheetData sheetId="1">
        <row r="28">
          <cell r="F28">
            <v>283966259564</v>
          </cell>
          <cell r="G28">
            <v>43962.25</v>
          </cell>
          <cell r="H28">
            <v>13399389974.960001</v>
          </cell>
          <cell r="I28">
            <v>270566869589.04001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ptVigenciaAct"/>
      <sheetName val="RptVigenciaAct (2)"/>
    </sheetNames>
    <sheetDataSet>
      <sheetData sheetId="0"/>
      <sheetData sheetId="1">
        <row r="188">
          <cell r="C188">
            <v>542580294000</v>
          </cell>
          <cell r="D188">
            <v>4157574484</v>
          </cell>
          <cell r="E188">
            <v>316664272901.17004</v>
          </cell>
          <cell r="F188">
            <v>37838906296.400002</v>
          </cell>
          <cell r="G188">
            <v>106285329684.45999</v>
          </cell>
          <cell r="H188">
            <v>5596827887.6800003</v>
          </cell>
          <cell r="I188">
            <v>37886821211.669998</v>
          </cell>
          <cell r="J188">
            <v>4547705634.6800003</v>
          </cell>
          <cell r="K188">
            <v>36334343904.669998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3" tint="-0.249977111117893"/>
  </sheetPr>
  <dimension ref="A1:L66"/>
  <sheetViews>
    <sheetView showGridLines="0" topLeftCell="B1" zoomScaleNormal="100" workbookViewId="0">
      <pane ySplit="12" topLeftCell="A40" activePane="bottomLeft" state="frozen"/>
      <selection activeCell="C28" sqref="A28:XFD30"/>
      <selection pane="bottomLeft" activeCell="I9" sqref="I9"/>
    </sheetView>
  </sheetViews>
  <sheetFormatPr baseColWidth="10" defaultColWidth="11.42578125" defaultRowHeight="12.75"/>
  <cols>
    <col min="1" max="1" width="16.85546875" style="4" customWidth="1"/>
    <col min="2" max="2" width="9.28515625" style="79" customWidth="1"/>
    <col min="3" max="3" width="37.42578125" style="4" customWidth="1"/>
    <col min="4" max="5" width="17.7109375" style="79" bestFit="1" customWidth="1"/>
    <col min="6" max="6" width="19.28515625" style="79" bestFit="1" customWidth="1"/>
    <col min="7" max="7" width="16.85546875" style="79" bestFit="1" customWidth="1"/>
    <col min="8" max="8" width="20" style="79" customWidth="1"/>
    <col min="9" max="9" width="16.5703125" style="79" customWidth="1"/>
    <col min="10" max="10" width="17.5703125" style="79" bestFit="1" customWidth="1"/>
    <col min="11" max="12" width="17.5703125" style="4" bestFit="1" customWidth="1"/>
    <col min="13" max="16384" width="11.42578125" style="4"/>
  </cols>
  <sheetData>
    <row r="1" spans="1:11" ht="15.75">
      <c r="B1" s="1"/>
      <c r="C1" s="270" t="s">
        <v>0</v>
      </c>
      <c r="D1" s="270"/>
      <c r="E1" s="270"/>
      <c r="F1" s="270"/>
      <c r="G1" s="270"/>
      <c r="H1" s="270"/>
      <c r="I1" s="2"/>
      <c r="J1" s="3"/>
    </row>
    <row r="2" spans="1:11" s="8" customFormat="1" ht="15.75">
      <c r="B2" s="5"/>
      <c r="C2" s="271" t="s">
        <v>39</v>
      </c>
      <c r="D2" s="271"/>
      <c r="E2" s="271"/>
      <c r="F2" s="271"/>
      <c r="G2" s="271"/>
      <c r="H2" s="271"/>
      <c r="I2" s="6"/>
      <c r="J2" s="7"/>
    </row>
    <row r="3" spans="1:11" s="8" customFormat="1" ht="15.75">
      <c r="B3" s="9"/>
      <c r="C3" s="272" t="s">
        <v>40</v>
      </c>
      <c r="D3" s="272"/>
      <c r="E3" s="272"/>
      <c r="F3" s="272"/>
      <c r="G3" s="272"/>
      <c r="H3" s="272"/>
      <c r="I3" s="10"/>
      <c r="J3" s="11"/>
    </row>
    <row r="4" spans="1:11" s="8" customFormat="1" ht="18">
      <c r="B4" s="12"/>
      <c r="C4" s="273"/>
      <c r="D4" s="273"/>
      <c r="E4" s="273"/>
      <c r="F4" s="273"/>
      <c r="G4" s="273"/>
      <c r="H4" s="273"/>
      <c r="I4" s="10"/>
      <c r="J4" s="11"/>
    </row>
    <row r="5" spans="1:11">
      <c r="B5" s="13"/>
      <c r="C5" s="14"/>
      <c r="D5" s="15"/>
      <c r="E5" s="15"/>
      <c r="F5" s="15"/>
      <c r="G5" s="15"/>
      <c r="H5" s="15"/>
      <c r="I5" s="15"/>
      <c r="J5" s="16"/>
    </row>
    <row r="6" spans="1:11">
      <c r="B6" s="13"/>
      <c r="C6" s="274" t="s">
        <v>1</v>
      </c>
      <c r="D6" s="274"/>
      <c r="E6" s="274"/>
      <c r="F6" s="15"/>
      <c r="G6" s="15"/>
      <c r="H6" s="17"/>
      <c r="I6" s="18"/>
      <c r="J6" s="16"/>
    </row>
    <row r="7" spans="1:11">
      <c r="B7" s="19"/>
      <c r="C7" s="224" t="s">
        <v>41</v>
      </c>
      <c r="D7" s="20"/>
      <c r="E7" s="20"/>
      <c r="F7" s="15"/>
      <c r="G7" s="15"/>
      <c r="H7" s="17" t="s">
        <v>2</v>
      </c>
      <c r="I7" s="17">
        <v>2014</v>
      </c>
      <c r="J7" s="21"/>
    </row>
    <row r="8" spans="1:11" s="27" customFormat="1">
      <c r="B8" s="22"/>
      <c r="C8" s="23" t="s">
        <v>42</v>
      </c>
      <c r="D8" s="24"/>
      <c r="E8" s="24"/>
      <c r="F8" s="15"/>
      <c r="G8" s="15"/>
      <c r="H8" s="17" t="s">
        <v>3</v>
      </c>
      <c r="I8" s="25">
        <v>41828</v>
      </c>
      <c r="J8" s="26"/>
    </row>
    <row r="9" spans="1:11" ht="13.5" thickBot="1">
      <c r="B9" s="28"/>
      <c r="C9" s="29"/>
      <c r="D9" s="30"/>
      <c r="E9" s="30"/>
      <c r="F9" s="30"/>
      <c r="G9" s="30"/>
      <c r="H9" s="30"/>
      <c r="I9" s="30"/>
      <c r="J9" s="31"/>
    </row>
    <row r="10" spans="1:11" s="35" customFormat="1">
      <c r="B10" s="32" t="s">
        <v>43</v>
      </c>
      <c r="C10" s="275" t="s">
        <v>44</v>
      </c>
      <c r="D10" s="33" t="s">
        <v>45</v>
      </c>
      <c r="E10" s="34" t="s">
        <v>46</v>
      </c>
      <c r="F10" s="34" t="s">
        <v>47</v>
      </c>
      <c r="G10" s="34" t="s">
        <v>48</v>
      </c>
      <c r="H10" s="34" t="s">
        <v>48</v>
      </c>
      <c r="I10" s="34" t="s">
        <v>49</v>
      </c>
      <c r="J10" s="34" t="s">
        <v>50</v>
      </c>
    </row>
    <row r="11" spans="1:11" s="35" customFormat="1">
      <c r="B11" s="36"/>
      <c r="C11" s="276"/>
      <c r="D11" s="37" t="s">
        <v>51</v>
      </c>
      <c r="E11" s="38" t="s">
        <v>52</v>
      </c>
      <c r="F11" s="38" t="s">
        <v>53</v>
      </c>
      <c r="G11" s="38" t="s">
        <v>17</v>
      </c>
      <c r="H11" s="38" t="s">
        <v>54</v>
      </c>
      <c r="I11" s="38" t="s">
        <v>55</v>
      </c>
      <c r="J11" s="37" t="s">
        <v>56</v>
      </c>
    </row>
    <row r="12" spans="1:11" s="219" customFormat="1" ht="12" thickBot="1">
      <c r="B12" s="220">
        <v>1</v>
      </c>
      <c r="C12" s="221">
        <v>2</v>
      </c>
      <c r="D12" s="222">
        <v>3</v>
      </c>
      <c r="E12" s="222">
        <v>4</v>
      </c>
      <c r="F12" s="222">
        <v>5</v>
      </c>
      <c r="G12" s="222">
        <v>6</v>
      </c>
      <c r="H12" s="222">
        <v>7</v>
      </c>
      <c r="I12" s="222">
        <v>8</v>
      </c>
      <c r="J12" s="222">
        <v>9</v>
      </c>
    </row>
    <row r="13" spans="1:11">
      <c r="B13" s="42"/>
      <c r="C13" s="43"/>
      <c r="D13" s="44"/>
      <c r="E13" s="44"/>
      <c r="F13" s="44"/>
      <c r="G13" s="44"/>
      <c r="H13" s="44"/>
      <c r="I13" s="44"/>
      <c r="J13" s="44"/>
    </row>
    <row r="14" spans="1:11">
      <c r="B14" s="223">
        <v>3000</v>
      </c>
      <c r="C14" s="158" t="s">
        <v>57</v>
      </c>
      <c r="D14" s="238" t="e">
        <f t="shared" ref="D14:J14" si="0">+D15+D35</f>
        <v>#REF!</v>
      </c>
      <c r="E14" s="238" t="e">
        <f t="shared" si="0"/>
        <v>#REF!</v>
      </c>
      <c r="F14" s="238" t="e">
        <f t="shared" si="0"/>
        <v>#REF!</v>
      </c>
      <c r="G14" s="238" t="e">
        <f t="shared" si="0"/>
        <v>#REF!</v>
      </c>
      <c r="H14" s="238" t="e">
        <f t="shared" si="0"/>
        <v>#REF!</v>
      </c>
      <c r="I14" s="238" t="e">
        <f t="shared" si="0"/>
        <v>#REF!</v>
      </c>
      <c r="J14" s="238" t="e">
        <f t="shared" si="0"/>
        <v>#REF!</v>
      </c>
      <c r="K14" s="48"/>
    </row>
    <row r="15" spans="1:11">
      <c r="B15" s="223">
        <v>3100</v>
      </c>
      <c r="C15" s="158" t="s">
        <v>58</v>
      </c>
      <c r="D15" s="238" t="e">
        <f>+D19</f>
        <v>#REF!</v>
      </c>
      <c r="E15" s="238" t="e">
        <f>+E19</f>
        <v>#REF!</v>
      </c>
      <c r="F15" s="238" t="e">
        <f t="shared" ref="F15" si="1">+F19</f>
        <v>#REF!</v>
      </c>
      <c r="G15" s="238" t="e">
        <f>+G19</f>
        <v>#REF!</v>
      </c>
      <c r="H15" s="238" t="e">
        <f t="shared" ref="H15:J15" si="2">+H19</f>
        <v>#REF!</v>
      </c>
      <c r="I15" s="238" t="e">
        <f t="shared" si="2"/>
        <v>#REF!</v>
      </c>
      <c r="J15" s="238" t="e">
        <f t="shared" si="2"/>
        <v>#REF!</v>
      </c>
      <c r="K15" s="48"/>
    </row>
    <row r="16" spans="1:11">
      <c r="A16" s="159">
        <v>9311</v>
      </c>
      <c r="B16" s="223">
        <v>3110</v>
      </c>
      <c r="C16" s="158" t="s">
        <v>59</v>
      </c>
      <c r="D16" s="175">
        <f>+D17+D17+D18</f>
        <v>0</v>
      </c>
      <c r="E16" s="175">
        <f t="shared" ref="E16:J16" si="3">+E17+E17+E18</f>
        <v>0</v>
      </c>
      <c r="F16" s="175">
        <f t="shared" si="3"/>
        <v>0</v>
      </c>
      <c r="G16" s="175">
        <f t="shared" si="3"/>
        <v>0</v>
      </c>
      <c r="H16" s="175">
        <f t="shared" si="3"/>
        <v>0</v>
      </c>
      <c r="I16" s="175">
        <f t="shared" si="3"/>
        <v>0</v>
      </c>
      <c r="J16" s="175">
        <f t="shared" si="3"/>
        <v>0</v>
      </c>
    </row>
    <row r="17" spans="1:12">
      <c r="A17" s="159">
        <v>9312</v>
      </c>
      <c r="B17" s="223">
        <v>3111</v>
      </c>
      <c r="C17" s="158" t="s">
        <v>60</v>
      </c>
      <c r="D17" s="175">
        <v>0</v>
      </c>
      <c r="E17" s="175">
        <v>0</v>
      </c>
      <c r="F17" s="175">
        <v>0</v>
      </c>
      <c r="G17" s="175">
        <v>0</v>
      </c>
      <c r="H17" s="175">
        <v>0</v>
      </c>
      <c r="I17" s="175">
        <v>0</v>
      </c>
      <c r="J17" s="175">
        <v>0</v>
      </c>
    </row>
    <row r="18" spans="1:12">
      <c r="A18" s="159">
        <v>93112</v>
      </c>
      <c r="B18" s="223">
        <v>3112</v>
      </c>
      <c r="C18" s="158" t="s">
        <v>61</v>
      </c>
      <c r="D18" s="175">
        <v>0</v>
      </c>
      <c r="E18" s="175">
        <v>0</v>
      </c>
      <c r="F18" s="175">
        <v>0</v>
      </c>
      <c r="G18" s="175">
        <v>0</v>
      </c>
      <c r="H18" s="175">
        <v>0</v>
      </c>
      <c r="I18" s="175">
        <v>0</v>
      </c>
      <c r="J18" s="175">
        <v>0</v>
      </c>
    </row>
    <row r="19" spans="1:12">
      <c r="A19" s="159">
        <v>9312</v>
      </c>
      <c r="B19" s="223">
        <v>3120</v>
      </c>
      <c r="C19" s="158" t="s">
        <v>62</v>
      </c>
      <c r="D19" s="238" t="e">
        <f t="shared" ref="D19:J19" si="4">+D20+D23+D34</f>
        <v>#REF!</v>
      </c>
      <c r="E19" s="238" t="e">
        <f t="shared" si="4"/>
        <v>#REF!</v>
      </c>
      <c r="F19" s="238" t="e">
        <f t="shared" si="4"/>
        <v>#REF!</v>
      </c>
      <c r="G19" s="238" t="e">
        <f t="shared" si="4"/>
        <v>#REF!</v>
      </c>
      <c r="H19" s="238" t="e">
        <f t="shared" si="4"/>
        <v>#REF!</v>
      </c>
      <c r="I19" s="238" t="e">
        <f t="shared" si="4"/>
        <v>#REF!</v>
      </c>
      <c r="J19" s="238" t="e">
        <f t="shared" si="4"/>
        <v>#REF!</v>
      </c>
      <c r="K19" s="50"/>
      <c r="L19" s="50"/>
    </row>
    <row r="20" spans="1:12">
      <c r="A20" s="159">
        <v>93121</v>
      </c>
      <c r="B20" s="223">
        <v>3121</v>
      </c>
      <c r="C20" s="158" t="s">
        <v>63</v>
      </c>
      <c r="D20" s="47" t="e">
        <f>SUM(D21:D22)</f>
        <v>#REF!</v>
      </c>
      <c r="E20" s="47" t="e">
        <f t="shared" ref="E20:J20" si="5">SUM(E21:E22)</f>
        <v>#REF!</v>
      </c>
      <c r="F20" s="47" t="e">
        <f t="shared" si="5"/>
        <v>#REF!</v>
      </c>
      <c r="G20" s="47" t="e">
        <f t="shared" si="5"/>
        <v>#REF!</v>
      </c>
      <c r="H20" s="47" t="e">
        <f t="shared" si="5"/>
        <v>#REF!</v>
      </c>
      <c r="I20" s="47" t="e">
        <f t="shared" si="5"/>
        <v>#REF!</v>
      </c>
      <c r="J20" s="47" t="e">
        <f t="shared" si="5"/>
        <v>#REF!</v>
      </c>
      <c r="K20" s="48"/>
    </row>
    <row r="21" spans="1:12">
      <c r="A21" s="159">
        <v>9312101</v>
      </c>
      <c r="B21" s="240"/>
      <c r="C21" s="239" t="s">
        <v>64</v>
      </c>
      <c r="D21" s="174" t="e">
        <f>#REF!+'INGRESOS VIG ANT ZBOX '!D21</f>
        <v>#REF!</v>
      </c>
      <c r="E21" s="174" t="e">
        <f>+#REF!</f>
        <v>#REF!</v>
      </c>
      <c r="F21" s="174" t="e">
        <f>+#REF!</f>
        <v>#REF!</v>
      </c>
      <c r="G21" s="52" t="e">
        <f>+#REF!+'INGRESOS VIG ANT ZBOX '!E21</f>
        <v>#REF!</v>
      </c>
      <c r="H21" s="52" t="e">
        <f>+#REF!+'INGRESOS VIG ANT ZBOX '!F21</f>
        <v>#REF!</v>
      </c>
      <c r="I21" s="52" t="e">
        <f>F21-H21</f>
        <v>#REF!</v>
      </c>
      <c r="J21" s="52" t="e">
        <f>+D21-F21</f>
        <v>#REF!</v>
      </c>
    </row>
    <row r="22" spans="1:12">
      <c r="A22" s="159">
        <v>9312102</v>
      </c>
      <c r="B22" s="240"/>
      <c r="C22" s="239" t="s">
        <v>65</v>
      </c>
      <c r="D22" s="174" t="e">
        <f>#REF!+'INGRESOS VIG ANT ZBOX '!D22</f>
        <v>#REF!</v>
      </c>
      <c r="E22" s="174" t="e">
        <f>+#REF!</f>
        <v>#REF!</v>
      </c>
      <c r="F22" s="174" t="e">
        <f>+#REF!</f>
        <v>#REF!</v>
      </c>
      <c r="G22" s="52" t="e">
        <f>+#REF!+'INGRESOS VIG ANT ZBOX '!E22</f>
        <v>#REF!</v>
      </c>
      <c r="H22" s="52" t="e">
        <f>+#REF!+'INGRESOS VIG ANT ZBOX '!F22</f>
        <v>#REF!</v>
      </c>
      <c r="I22" s="52" t="e">
        <f>F22-H22</f>
        <v>#REF!</v>
      </c>
      <c r="J22" s="52" t="e">
        <f>+D22-F22</f>
        <v>#REF!</v>
      </c>
      <c r="K22" s="48"/>
    </row>
    <row r="23" spans="1:12">
      <c r="A23" s="159">
        <v>93127</v>
      </c>
      <c r="B23" s="223">
        <v>3127</v>
      </c>
      <c r="C23" s="158" t="s">
        <v>66</v>
      </c>
      <c r="D23" s="47" t="e">
        <f>+D24</f>
        <v>#REF!</v>
      </c>
      <c r="E23" s="47" t="e">
        <f t="shared" ref="E23:G23" si="6">+E24</f>
        <v>#REF!</v>
      </c>
      <c r="F23" s="47" t="e">
        <f t="shared" si="6"/>
        <v>#REF!</v>
      </c>
      <c r="G23" s="47" t="e">
        <f t="shared" si="6"/>
        <v>#REF!</v>
      </c>
      <c r="H23" s="47" t="e">
        <f t="shared" ref="H23" si="7">+H24</f>
        <v>#REF!</v>
      </c>
      <c r="I23" s="47" t="e">
        <f t="shared" ref="I23" si="8">+I24</f>
        <v>#REF!</v>
      </c>
      <c r="J23" s="47" t="e">
        <f t="shared" ref="J23" si="9">+J24</f>
        <v>#REF!</v>
      </c>
      <c r="K23" s="48"/>
      <c r="L23" s="50"/>
    </row>
    <row r="24" spans="1:12">
      <c r="A24" s="159">
        <v>93127118</v>
      </c>
      <c r="B24" s="223"/>
      <c r="C24" s="158" t="s">
        <v>67</v>
      </c>
      <c r="D24" s="47" t="e">
        <f>+D25+D28+D30+D31+D32+D33</f>
        <v>#REF!</v>
      </c>
      <c r="E24" s="47" t="e">
        <f t="shared" ref="E24:G24" si="10">+E25+E28+E30+E31+E32+E33</f>
        <v>#REF!</v>
      </c>
      <c r="F24" s="47" t="e">
        <f t="shared" si="10"/>
        <v>#REF!</v>
      </c>
      <c r="G24" s="47" t="e">
        <f t="shared" si="10"/>
        <v>#REF!</v>
      </c>
      <c r="H24" s="47" t="e">
        <f t="shared" ref="H24" si="11">+H25+H28+H30+H31+H32+H33</f>
        <v>#REF!</v>
      </c>
      <c r="I24" s="47" t="e">
        <f t="shared" ref="I24" si="12">+I25+I28+I30+I31+I32+I33</f>
        <v>#REF!</v>
      </c>
      <c r="J24" s="47" t="e">
        <f t="shared" ref="J24" si="13">+J25+J28+J30+J31+J32+J33</f>
        <v>#REF!</v>
      </c>
      <c r="L24" s="50"/>
    </row>
    <row r="25" spans="1:12">
      <c r="A25" s="159">
        <v>9312711801</v>
      </c>
      <c r="B25" s="223"/>
      <c r="C25" s="158" t="s">
        <v>68</v>
      </c>
      <c r="D25" s="47" t="e">
        <f>+D26+D27</f>
        <v>#REF!</v>
      </c>
      <c r="E25" s="47" t="e">
        <f t="shared" ref="E25:G25" si="14">+E26+E27</f>
        <v>#REF!</v>
      </c>
      <c r="F25" s="47" t="e">
        <f t="shared" si="14"/>
        <v>#REF!</v>
      </c>
      <c r="G25" s="47" t="e">
        <f t="shared" si="14"/>
        <v>#REF!</v>
      </c>
      <c r="H25" s="47" t="e">
        <f t="shared" ref="H25" si="15">+H26+H27</f>
        <v>#REF!</v>
      </c>
      <c r="I25" s="47" t="e">
        <f t="shared" ref="I25" si="16">+I26+I27</f>
        <v>#REF!</v>
      </c>
      <c r="J25" s="47" t="e">
        <f t="shared" ref="J25" si="17">+J26+J27</f>
        <v>#REF!</v>
      </c>
      <c r="L25" s="50"/>
    </row>
    <row r="26" spans="1:12">
      <c r="A26" s="159">
        <v>931271180101</v>
      </c>
      <c r="B26" s="240"/>
      <c r="C26" s="239" t="s">
        <v>69</v>
      </c>
      <c r="D26" s="174" t="e">
        <f>+#REF!+'INGRESOS VIG ANT ZBOX '!D29</f>
        <v>#REF!</v>
      </c>
      <c r="E26" s="174" t="e">
        <f>+#REF!</f>
        <v>#REF!</v>
      </c>
      <c r="F26" s="174" t="e">
        <f>+#REF!</f>
        <v>#REF!</v>
      </c>
      <c r="G26" s="52" t="e">
        <f>+#REF!+'INGRESOS VIG ANT ZBOX '!E29</f>
        <v>#REF!</v>
      </c>
      <c r="H26" s="52" t="e">
        <f>+#REF!+'INGRESOS VIG ANT ZBOX '!F29</f>
        <v>#REF!</v>
      </c>
      <c r="I26" s="52" t="e">
        <f>F26-H26</f>
        <v>#REF!</v>
      </c>
      <c r="J26" s="52" t="e">
        <f t="shared" ref="J26:J27" si="18">+D26-F26</f>
        <v>#REF!</v>
      </c>
      <c r="L26" s="50"/>
    </row>
    <row r="27" spans="1:12">
      <c r="A27" s="159">
        <v>931271180102</v>
      </c>
      <c r="B27" s="223"/>
      <c r="C27" s="239" t="s">
        <v>70</v>
      </c>
      <c r="D27" s="174" t="e">
        <f>+#REF!+'INGRESOS VIG ANT ZBOX '!D30</f>
        <v>#REF!</v>
      </c>
      <c r="E27" s="174" t="e">
        <f>+#REF!</f>
        <v>#REF!</v>
      </c>
      <c r="F27" s="174" t="e">
        <f>+#REF!</f>
        <v>#REF!</v>
      </c>
      <c r="G27" s="52" t="e">
        <f>+#REF!+'INGRESOS VIG ANT ZBOX '!E30</f>
        <v>#REF!</v>
      </c>
      <c r="H27" s="52" t="e">
        <f>+#REF!+'INGRESOS VIG ANT ZBOX '!F30</f>
        <v>#REF!</v>
      </c>
      <c r="I27" s="52" t="e">
        <f>F27-H27</f>
        <v>#REF!</v>
      </c>
      <c r="J27" s="52" t="e">
        <f t="shared" si="18"/>
        <v>#REF!</v>
      </c>
      <c r="L27" s="50"/>
    </row>
    <row r="28" spans="1:12" s="234" customFormat="1">
      <c r="A28" s="232">
        <v>9312711801</v>
      </c>
      <c r="B28" s="256"/>
      <c r="C28" s="257" t="s">
        <v>71</v>
      </c>
      <c r="D28" s="233" t="e">
        <f>+D29</f>
        <v>#REF!</v>
      </c>
      <c r="E28" s="233" t="e">
        <f t="shared" ref="E28:J28" si="19">+E29</f>
        <v>#REF!</v>
      </c>
      <c r="F28" s="233" t="e">
        <f t="shared" si="19"/>
        <v>#REF!</v>
      </c>
      <c r="G28" s="233" t="e">
        <f t="shared" si="19"/>
        <v>#REF!</v>
      </c>
      <c r="H28" s="233" t="e">
        <f t="shared" si="19"/>
        <v>#REF!</v>
      </c>
      <c r="I28" s="233" t="e">
        <f t="shared" si="19"/>
        <v>#REF!</v>
      </c>
      <c r="J28" s="233" t="e">
        <f t="shared" si="19"/>
        <v>#REF!</v>
      </c>
      <c r="L28" s="235"/>
    </row>
    <row r="29" spans="1:12">
      <c r="A29" s="159">
        <v>931271180301</v>
      </c>
      <c r="B29" s="240"/>
      <c r="C29" s="239" t="s">
        <v>72</v>
      </c>
      <c r="D29" s="174" t="e">
        <f>#REF!+'INGRESOS VIG ANT ZBOX '!D32</f>
        <v>#REF!</v>
      </c>
      <c r="E29" s="174" t="e">
        <f>+#REF!</f>
        <v>#REF!</v>
      </c>
      <c r="F29" s="174" t="e">
        <f>+#REF!</f>
        <v>#REF!</v>
      </c>
      <c r="G29" s="174" t="e">
        <f>+#REF!+'INGRESOS VIG ANT ZBOX '!E32</f>
        <v>#REF!</v>
      </c>
      <c r="H29" s="174" t="e">
        <f>+#REF!+'INGRESOS VIG ANT ZBOX '!F32</f>
        <v>#REF!</v>
      </c>
      <c r="I29" s="52" t="e">
        <f>F29-H29</f>
        <v>#REF!</v>
      </c>
      <c r="J29" s="52" t="e">
        <f>+D29-F29</f>
        <v>#REF!</v>
      </c>
      <c r="L29" s="50"/>
    </row>
    <row r="30" spans="1:12">
      <c r="A30" s="159"/>
      <c r="B30" s="240"/>
      <c r="C30" s="239" t="s">
        <v>73</v>
      </c>
      <c r="D30" s="174" t="e">
        <f>#REF!+'INGRESOS VIG ANT ZBOX '!D33</f>
        <v>#REF!</v>
      </c>
      <c r="E30" s="174" t="e">
        <f>+#REF!</f>
        <v>#REF!</v>
      </c>
      <c r="F30" s="174" t="e">
        <f>+#REF!</f>
        <v>#REF!</v>
      </c>
      <c r="G30" s="174" t="e">
        <f>+#REF!+'INGRESOS VIG ANT ZBOX '!E33</f>
        <v>#REF!</v>
      </c>
      <c r="H30" s="174" t="e">
        <f>+#REF!+'INGRESOS VIG ANT ZBOX '!F33</f>
        <v>#REF!</v>
      </c>
      <c r="I30" s="52" t="e">
        <f>F30-H30</f>
        <v>#REF!</v>
      </c>
      <c r="J30" s="52"/>
      <c r="L30" s="50"/>
    </row>
    <row r="31" spans="1:12">
      <c r="A31" s="159">
        <v>9312711804</v>
      </c>
      <c r="B31" s="223"/>
      <c r="C31" s="158" t="s">
        <v>74</v>
      </c>
      <c r="D31" s="175" t="e">
        <f>#REF!+'INGRESOS VIG ANT ZBOX '!D34</f>
        <v>#REF!</v>
      </c>
      <c r="E31" s="175" t="e">
        <f>#REF!</f>
        <v>#REF!</v>
      </c>
      <c r="F31" s="175" t="e">
        <f>#REF!</f>
        <v>#REF!</v>
      </c>
      <c r="G31" s="175" t="e">
        <f>#REF!+'INGRESOS VIG ANT ZBOX '!E34</f>
        <v>#REF!</v>
      </c>
      <c r="H31" s="175" t="e">
        <f>#REF!+'INGRESOS VIG ANT ZBOX '!F34</f>
        <v>#REF!</v>
      </c>
      <c r="I31" s="175" t="e">
        <f>#REF!+'INGRESOS VIG ANT ZBOX '!G34</f>
        <v>#REF!</v>
      </c>
      <c r="J31" s="175" t="e">
        <f>#REF!+'INGRESOS VIG ANT ZBOX '!H34</f>
        <v>#REF!</v>
      </c>
      <c r="L31" s="50"/>
    </row>
    <row r="32" spans="1:12">
      <c r="A32" s="159">
        <v>9312711805</v>
      </c>
      <c r="B32" s="223"/>
      <c r="C32" s="158" t="s">
        <v>75</v>
      </c>
      <c r="D32" s="175" t="e">
        <f>#REF!+'INGRESOS VIG ANT ZBOX '!D35</f>
        <v>#REF!</v>
      </c>
      <c r="E32" s="175" t="e">
        <f>#REF!</f>
        <v>#REF!</v>
      </c>
      <c r="F32" s="175" t="e">
        <f>#REF!</f>
        <v>#REF!</v>
      </c>
      <c r="G32" s="175" t="e">
        <f>#REF!+'INGRESOS VIG ANT ZBOX '!E35</f>
        <v>#REF!</v>
      </c>
      <c r="H32" s="175" t="e">
        <f>#REF!+'INGRESOS VIG ANT ZBOX '!F35</f>
        <v>#REF!</v>
      </c>
      <c r="I32" s="175" t="e">
        <f>#REF!+'INGRESOS VIG ANT ZBOX '!G35</f>
        <v>#REF!</v>
      </c>
      <c r="J32" s="175" t="e">
        <f>#REF!+'INGRESOS VIG ANT ZBOX '!H35</f>
        <v>#REF!</v>
      </c>
      <c r="L32" s="50"/>
    </row>
    <row r="33" spans="1:12">
      <c r="A33" s="159">
        <v>9312711806</v>
      </c>
      <c r="B33" s="223"/>
      <c r="C33" s="158" t="s">
        <v>76</v>
      </c>
      <c r="D33" s="175" t="e">
        <f>#REF!+'INGRESOS VIG ANT ZBOX '!D36</f>
        <v>#REF!</v>
      </c>
      <c r="E33" s="175" t="e">
        <f>#REF!</f>
        <v>#REF!</v>
      </c>
      <c r="F33" s="175" t="e">
        <f>+#REF!</f>
        <v>#REF!</v>
      </c>
      <c r="G33" s="175" t="e">
        <f>+#REF!+'INGRESOS VIG ANT ZBOX '!E36</f>
        <v>#REF!</v>
      </c>
      <c r="H33" s="175" t="e">
        <f>+#REF!+'INGRESOS VIG ANT ZBOX '!F36</f>
        <v>#REF!</v>
      </c>
      <c r="I33" s="47" t="e">
        <f t="shared" ref="I33:I34" si="20">F33-H33</f>
        <v>#REF!</v>
      </c>
      <c r="J33" s="52" t="e">
        <f t="shared" ref="J33:J34" si="21">+D33-F33</f>
        <v>#REF!</v>
      </c>
      <c r="L33" s="50"/>
    </row>
    <row r="34" spans="1:12">
      <c r="A34" s="159">
        <v>93128</v>
      </c>
      <c r="B34" s="223">
        <v>3128</v>
      </c>
      <c r="C34" s="158" t="s">
        <v>77</v>
      </c>
      <c r="D34" s="175" t="e">
        <f>#REF!+'INGRESOS VIG ANT ZBOX '!D37</f>
        <v>#REF!</v>
      </c>
      <c r="E34" s="175" t="e">
        <f>+#REF!</f>
        <v>#REF!</v>
      </c>
      <c r="F34" s="175" t="e">
        <f>+#REF!</f>
        <v>#REF!</v>
      </c>
      <c r="G34" s="175" t="e">
        <f>+#REF!+'INGRESOS VIG ANT ZBOX '!E37</f>
        <v>#REF!</v>
      </c>
      <c r="H34" s="175" t="e">
        <f>+#REF!+'INGRESOS VIG ANT ZBOX '!F37</f>
        <v>#REF!</v>
      </c>
      <c r="I34" s="47" t="e">
        <f t="shared" si="20"/>
        <v>#REF!</v>
      </c>
      <c r="J34" s="52" t="e">
        <f t="shared" si="21"/>
        <v>#REF!</v>
      </c>
      <c r="K34" s="50"/>
      <c r="L34" s="50"/>
    </row>
    <row r="35" spans="1:12">
      <c r="A35" s="159">
        <v>932</v>
      </c>
      <c r="B35" s="223">
        <v>3200</v>
      </c>
      <c r="C35" s="158" t="s">
        <v>78</v>
      </c>
      <c r="D35" s="238" t="e">
        <f>+D36+D37+D38</f>
        <v>#REF!</v>
      </c>
      <c r="E35" s="238" t="e">
        <f t="shared" ref="E35:J35" si="22">+E36+E37+E38</f>
        <v>#REF!</v>
      </c>
      <c r="F35" s="238" t="e">
        <f t="shared" si="22"/>
        <v>#REF!</v>
      </c>
      <c r="G35" s="238" t="e">
        <f t="shared" si="22"/>
        <v>#REF!</v>
      </c>
      <c r="H35" s="238" t="e">
        <f t="shared" si="22"/>
        <v>#REF!</v>
      </c>
      <c r="I35" s="238" t="e">
        <f t="shared" si="22"/>
        <v>#REF!</v>
      </c>
      <c r="J35" s="238" t="e">
        <f t="shared" si="22"/>
        <v>#REF!</v>
      </c>
      <c r="K35" s="48"/>
      <c r="L35" s="50"/>
    </row>
    <row r="36" spans="1:12">
      <c r="A36" s="159">
        <v>9323</v>
      </c>
      <c r="B36" s="240">
        <v>3230</v>
      </c>
      <c r="C36" s="239" t="s">
        <v>79</v>
      </c>
      <c r="D36" s="174" t="e">
        <f>#REF!+'INGRESOS VIG ANT ZBOX '!D39</f>
        <v>#REF!</v>
      </c>
      <c r="E36" s="174" t="e">
        <f>#REF!</f>
        <v>#REF!</v>
      </c>
      <c r="F36" s="174" t="e">
        <f>#REF!</f>
        <v>#REF!</v>
      </c>
      <c r="G36" s="174" t="e">
        <f>#REF!+'INGRESOS VIG ANT ZBOX '!E39</f>
        <v>#REF!</v>
      </c>
      <c r="H36" s="174" t="e">
        <f>#REF!+'INGRESOS VIG ANT ZBOX '!F39</f>
        <v>#REF!</v>
      </c>
      <c r="I36" s="52" t="e">
        <f>F36-H36</f>
        <v>#REF!</v>
      </c>
      <c r="J36" s="52" t="e">
        <f>+D36-F36</f>
        <v>#REF!</v>
      </c>
      <c r="L36" s="50"/>
    </row>
    <row r="37" spans="1:12">
      <c r="A37" s="159">
        <v>9324</v>
      </c>
      <c r="B37" s="240">
        <v>3240</v>
      </c>
      <c r="C37" s="239" t="s">
        <v>80</v>
      </c>
      <c r="D37" s="174" t="e">
        <f>#REF!+'INGRESOS VIG ANT ZBOX '!D40</f>
        <v>#REF!</v>
      </c>
      <c r="E37" s="174" t="e">
        <f>#REF!</f>
        <v>#REF!</v>
      </c>
      <c r="F37" s="174" t="e">
        <f>#REF!</f>
        <v>#REF!</v>
      </c>
      <c r="G37" s="174" t="e">
        <f>#REF!+'INGRESOS VIG ANT ZBOX '!E40</f>
        <v>#REF!</v>
      </c>
      <c r="H37" s="174" t="e">
        <f>#REF!+'INGRESOS VIG ANT ZBOX '!F40</f>
        <v>#REF!</v>
      </c>
      <c r="I37" s="52" t="e">
        <f>F37-H37</f>
        <v>#REF!</v>
      </c>
      <c r="J37" s="52" t="e">
        <f>+D37-F37</f>
        <v>#REF!</v>
      </c>
      <c r="L37" s="50"/>
    </row>
    <row r="38" spans="1:12" s="53" customFormat="1">
      <c r="A38" s="160">
        <v>9325</v>
      </c>
      <c r="B38" s="223">
        <v>3250</v>
      </c>
      <c r="C38" s="158" t="s">
        <v>81</v>
      </c>
      <c r="D38" s="47" t="e">
        <f>SUM(D39:D40)</f>
        <v>#REF!</v>
      </c>
      <c r="E38" s="47" t="e">
        <f t="shared" ref="E38:J38" si="23">SUM(E39:E40)</f>
        <v>#REF!</v>
      </c>
      <c r="F38" s="47" t="e">
        <f t="shared" si="23"/>
        <v>#REF!</v>
      </c>
      <c r="G38" s="47" t="e">
        <f t="shared" si="23"/>
        <v>#REF!</v>
      </c>
      <c r="H38" s="47" t="e">
        <f t="shared" si="23"/>
        <v>#REF!</v>
      </c>
      <c r="I38" s="47" t="e">
        <f t="shared" si="23"/>
        <v>#REF!</v>
      </c>
      <c r="J38" s="47" t="e">
        <f t="shared" si="23"/>
        <v>#REF!</v>
      </c>
    </row>
    <row r="39" spans="1:12">
      <c r="A39" s="159">
        <v>93251</v>
      </c>
      <c r="B39" s="240">
        <v>3251</v>
      </c>
      <c r="C39" s="239" t="s">
        <v>82</v>
      </c>
      <c r="D39" s="174" t="e">
        <f>#REF!+'INGRESOS VIG ANT ZBOX '!D42</f>
        <v>#REF!</v>
      </c>
      <c r="E39" s="174" t="e">
        <f>+#REF!</f>
        <v>#REF!</v>
      </c>
      <c r="F39" s="174" t="e">
        <f>+#REF!</f>
        <v>#REF!</v>
      </c>
      <c r="G39" s="52" t="e">
        <f>#REF!+'INGRESOS VIG ANT ZBOX '!E42</f>
        <v>#REF!</v>
      </c>
      <c r="H39" s="52" t="e">
        <f>#REF!+'INGRESOS VIG ANT ZBOX '!F42</f>
        <v>#REF!</v>
      </c>
      <c r="I39" s="52" t="e">
        <f>F39-H39</f>
        <v>#REF!</v>
      </c>
      <c r="J39" s="52" t="e">
        <f>+D39-F39</f>
        <v>#REF!</v>
      </c>
    </row>
    <row r="40" spans="1:12" s="53" customFormat="1">
      <c r="A40" s="160">
        <v>93255</v>
      </c>
      <c r="B40" s="223">
        <v>3255</v>
      </c>
      <c r="C40" s="158" t="s">
        <v>83</v>
      </c>
      <c r="D40" s="47" t="e">
        <f>+D41</f>
        <v>#REF!</v>
      </c>
      <c r="E40" s="47" t="e">
        <f t="shared" ref="E40:J40" si="24">+E41</f>
        <v>#REF!</v>
      </c>
      <c r="F40" s="47" t="e">
        <f t="shared" si="24"/>
        <v>#REF!</v>
      </c>
      <c r="G40" s="47" t="e">
        <f t="shared" si="24"/>
        <v>#REF!</v>
      </c>
      <c r="H40" s="47" t="e">
        <f t="shared" si="24"/>
        <v>#REF!</v>
      </c>
      <c r="I40" s="47" t="e">
        <f t="shared" si="24"/>
        <v>#REF!</v>
      </c>
      <c r="J40" s="47" t="e">
        <f t="shared" si="24"/>
        <v>#REF!</v>
      </c>
    </row>
    <row r="41" spans="1:12">
      <c r="A41" s="159">
        <v>932552</v>
      </c>
      <c r="B41" s="240">
        <v>32552</v>
      </c>
      <c r="C41" s="239" t="s">
        <v>84</v>
      </c>
      <c r="D41" s="174" t="e">
        <f>#REF!+'INGRESOS VIG ANT ZBOX '!D44</f>
        <v>#REF!</v>
      </c>
      <c r="E41" s="174" t="e">
        <f>+#REF!</f>
        <v>#REF!</v>
      </c>
      <c r="F41" s="174" t="e">
        <f>+#REF!</f>
        <v>#REF!</v>
      </c>
      <c r="G41" s="52" t="e">
        <f>+#REF!+'INGRESOS VIG ANT ZBOX '!E44</f>
        <v>#REF!</v>
      </c>
      <c r="H41" s="258" t="e">
        <f>#REF!+'INGRESOS VIG ANT ZBOX '!F44</f>
        <v>#REF!</v>
      </c>
      <c r="I41" s="52" t="e">
        <f>F41-H41</f>
        <v>#REF!</v>
      </c>
      <c r="J41" s="52" t="e">
        <f t="shared" ref="J41:J43" si="25">+D41-F41</f>
        <v>#REF!</v>
      </c>
    </row>
    <row r="42" spans="1:12">
      <c r="A42" s="159">
        <v>932</v>
      </c>
      <c r="B42" s="223">
        <v>3200</v>
      </c>
      <c r="C42" s="241" t="s">
        <v>85</v>
      </c>
      <c r="D42" s="238" t="e">
        <f>+D43</f>
        <v>#REF!</v>
      </c>
      <c r="E42" s="238" t="e">
        <f t="shared" ref="E42:I43" si="26">+E43</f>
        <v>#REF!</v>
      </c>
      <c r="F42" s="238" t="e">
        <f t="shared" si="26"/>
        <v>#REF!</v>
      </c>
      <c r="G42" s="238" t="e">
        <f t="shared" si="26"/>
        <v>#REF!</v>
      </c>
      <c r="H42" s="238" t="e">
        <f t="shared" si="26"/>
        <v>#REF!</v>
      </c>
      <c r="I42" s="238" t="e">
        <f t="shared" si="26"/>
        <v>#REF!</v>
      </c>
      <c r="J42" s="52" t="e">
        <f>+D42-F42</f>
        <v>#REF!</v>
      </c>
    </row>
    <row r="43" spans="1:12">
      <c r="A43" s="160">
        <v>9325</v>
      </c>
      <c r="B43" s="223">
        <v>3250</v>
      </c>
      <c r="C43" s="241" t="s">
        <v>86</v>
      </c>
      <c r="D43" s="47" t="e">
        <f>+D44</f>
        <v>#REF!</v>
      </c>
      <c r="E43" s="47" t="e">
        <f t="shared" si="26"/>
        <v>#REF!</v>
      </c>
      <c r="F43" s="47" t="e">
        <f t="shared" si="26"/>
        <v>#REF!</v>
      </c>
      <c r="G43" s="47" t="e">
        <f t="shared" si="26"/>
        <v>#REF!</v>
      </c>
      <c r="H43" s="47" t="e">
        <f t="shared" si="26"/>
        <v>#REF!</v>
      </c>
      <c r="I43" s="47" t="e">
        <f t="shared" si="26"/>
        <v>#REF!</v>
      </c>
      <c r="J43" s="47" t="e">
        <f t="shared" si="25"/>
        <v>#REF!</v>
      </c>
    </row>
    <row r="44" spans="1:12">
      <c r="A44" s="159">
        <v>93252</v>
      </c>
      <c r="B44" s="240">
        <v>3252</v>
      </c>
      <c r="C44" s="242" t="s">
        <v>87</v>
      </c>
      <c r="D44" s="174" t="e">
        <f>+#REF!+'INGRESOS VIG ANT ZBOX '!D47</f>
        <v>#REF!</v>
      </c>
      <c r="E44" s="174" t="e">
        <f>+#REF!</f>
        <v>#REF!</v>
      </c>
      <c r="F44" s="174" t="e">
        <f>+#REF!</f>
        <v>#REF!</v>
      </c>
      <c r="G44" s="174" t="e">
        <f>+#REF!</f>
        <v>#REF!</v>
      </c>
      <c r="H44" s="174" t="e">
        <f>+#REF!</f>
        <v>#REF!</v>
      </c>
      <c r="I44" s="52" t="e">
        <f>F44-H44</f>
        <v>#REF!</v>
      </c>
      <c r="J44" s="52"/>
    </row>
    <row r="45" spans="1:12">
      <c r="B45" s="223"/>
      <c r="C45" s="241"/>
      <c r="D45" s="47"/>
      <c r="E45" s="47"/>
      <c r="F45" s="47"/>
      <c r="G45" s="47"/>
      <c r="H45" s="47"/>
      <c r="I45" s="47"/>
      <c r="J45" s="47"/>
    </row>
    <row r="46" spans="1:12" ht="13.5" thickBot="1">
      <c r="B46" s="243"/>
      <c r="C46" s="244"/>
      <c r="D46" s="245"/>
      <c r="E46" s="245"/>
      <c r="F46" s="245"/>
      <c r="G46" s="245"/>
      <c r="H46" s="245"/>
      <c r="I46" s="58"/>
      <c r="J46" s="58"/>
    </row>
    <row r="47" spans="1:12" ht="13.5" thickBot="1">
      <c r="B47" s="246"/>
      <c r="C47" s="241" t="s">
        <v>88</v>
      </c>
      <c r="D47" s="238" t="e">
        <f t="shared" ref="D47:J47" si="27">+D14+D42</f>
        <v>#REF!</v>
      </c>
      <c r="E47" s="238" t="e">
        <f t="shared" si="27"/>
        <v>#REF!</v>
      </c>
      <c r="F47" s="238" t="e">
        <f t="shared" si="27"/>
        <v>#REF!</v>
      </c>
      <c r="G47" s="238" t="e">
        <f t="shared" si="27"/>
        <v>#REF!</v>
      </c>
      <c r="H47" s="238" t="e">
        <f t="shared" si="27"/>
        <v>#REF!</v>
      </c>
      <c r="I47" s="238" t="e">
        <f t="shared" si="27"/>
        <v>#REF!</v>
      </c>
      <c r="J47" s="238" t="e">
        <f t="shared" si="27"/>
        <v>#REF!</v>
      </c>
      <c r="K47" s="48"/>
    </row>
    <row r="48" spans="1:12" s="231" customFormat="1" ht="11.25">
      <c r="B48" s="230"/>
      <c r="C48" s="60"/>
      <c r="D48" s="60" t="e">
        <f>+#REF!+'INGRESOS VIG ANT ZBOX '!D50-D47</f>
        <v>#REF!</v>
      </c>
      <c r="E48" s="60" t="e">
        <f>E47-#REF!</f>
        <v>#REF!</v>
      </c>
      <c r="F48" s="60" t="e">
        <f>+F47-#REF!</f>
        <v>#REF!</v>
      </c>
      <c r="G48" s="60" t="e">
        <f>+G47-#REF!-'INGRESOS VIG ANT ZBOX '!E50</f>
        <v>#REF!</v>
      </c>
      <c r="H48" s="60" t="e">
        <f>+H47-#REF!-'INGRESOS VIG ANT ZBOX '!F50</f>
        <v>#REF!</v>
      </c>
      <c r="I48" s="60"/>
      <c r="J48" s="60"/>
    </row>
    <row r="49" spans="2:10">
      <c r="B49" s="22"/>
      <c r="C49" s="14"/>
      <c r="D49" s="15"/>
      <c r="E49" s="61"/>
      <c r="F49" s="61"/>
      <c r="G49" s="61"/>
      <c r="H49" s="62"/>
      <c r="I49" s="61"/>
      <c r="J49" s="63"/>
    </row>
    <row r="50" spans="2:10">
      <c r="B50" s="22"/>
      <c r="C50" s="14"/>
      <c r="D50" s="64"/>
      <c r="E50" s="64"/>
      <c r="F50" s="64"/>
      <c r="G50" s="64"/>
      <c r="H50" s="64"/>
      <c r="I50" s="64"/>
      <c r="J50" s="65"/>
    </row>
    <row r="51" spans="2:10">
      <c r="B51" s="22"/>
      <c r="C51" s="14"/>
      <c r="D51" s="66"/>
      <c r="E51" s="66"/>
      <c r="F51" s="66"/>
      <c r="G51" s="66"/>
      <c r="H51" s="62"/>
      <c r="I51" s="66"/>
      <c r="J51" s="69"/>
    </row>
    <row r="52" spans="2:10">
      <c r="B52" s="22"/>
      <c r="C52" s="247"/>
      <c r="D52" s="247"/>
      <c r="E52" s="248"/>
      <c r="F52" s="247"/>
      <c r="G52" s="247"/>
      <c r="H52" s="247"/>
      <c r="I52" s="249"/>
      <c r="J52" s="69"/>
    </row>
    <row r="53" spans="2:10">
      <c r="B53" s="70"/>
      <c r="C53" s="250"/>
      <c r="D53" s="251"/>
      <c r="E53" s="251"/>
      <c r="F53" s="252"/>
      <c r="G53" s="252"/>
      <c r="H53" s="252"/>
      <c r="I53" s="253"/>
      <c r="J53" s="69" t="s">
        <v>89</v>
      </c>
    </row>
    <row r="54" spans="2:10" ht="15">
      <c r="B54" s="254"/>
      <c r="C54" s="269" t="s">
        <v>38</v>
      </c>
      <c r="D54" s="269"/>
      <c r="E54" s="269"/>
      <c r="F54" s="255"/>
      <c r="G54" s="76"/>
      <c r="H54" s="76"/>
      <c r="I54" s="76"/>
      <c r="J54" s="26"/>
    </row>
    <row r="55" spans="2:10" ht="13.5" thickBot="1">
      <c r="B55" s="28"/>
      <c r="C55" s="29"/>
      <c r="D55" s="30"/>
      <c r="E55" s="30"/>
      <c r="F55" s="30"/>
      <c r="G55" s="30"/>
      <c r="H55" s="30"/>
      <c r="I55" s="30"/>
      <c r="J55" s="31"/>
    </row>
    <row r="66" spans="6:6">
      <c r="F66" s="78"/>
    </row>
  </sheetData>
  <mergeCells count="7">
    <mergeCell ref="C54:E54"/>
    <mergeCell ref="C1:H1"/>
    <mergeCell ref="C2:H2"/>
    <mergeCell ref="C3:H3"/>
    <mergeCell ref="C4:H4"/>
    <mergeCell ref="C6:E6"/>
    <mergeCell ref="C10:C11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ignoredErrors>
    <ignoredError sqref="J36:J37 J39 I41:J41 I39 I36:I37 I28:I35 I38 J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3" tint="-0.249977111117893"/>
  </sheetPr>
  <dimension ref="A1:I58"/>
  <sheetViews>
    <sheetView showGridLines="0" zoomScaleNormal="100" workbookViewId="0">
      <pane ySplit="12" topLeftCell="A40" activePane="bottomLeft" state="frozen"/>
      <selection activeCell="N7" sqref="N7"/>
      <selection pane="bottomLeft" activeCell="G49" sqref="G49"/>
    </sheetView>
  </sheetViews>
  <sheetFormatPr baseColWidth="10" defaultColWidth="11.42578125" defaultRowHeight="12.75"/>
  <cols>
    <col min="1" max="1" width="3.5703125" style="178" customWidth="1"/>
    <col min="2" max="2" width="9.28515625" style="79" customWidth="1"/>
    <col min="3" max="3" width="37.42578125" style="4" customWidth="1"/>
    <col min="4" max="4" width="14.85546875" style="79" bestFit="1" customWidth="1"/>
    <col min="5" max="5" width="17.28515625" style="79" bestFit="1" customWidth="1"/>
    <col min="6" max="6" width="20.42578125" style="79" bestFit="1" customWidth="1"/>
    <col min="7" max="7" width="19.7109375" style="79" bestFit="1" customWidth="1"/>
    <col min="8" max="8" width="15.7109375" style="4" bestFit="1" customWidth="1"/>
    <col min="9" max="16384" width="11.42578125" style="4"/>
  </cols>
  <sheetData>
    <row r="1" spans="1:7" ht="15.75">
      <c r="B1" s="1"/>
      <c r="C1" s="270" t="s">
        <v>0</v>
      </c>
      <c r="D1" s="270"/>
      <c r="E1" s="270"/>
      <c r="F1" s="270"/>
      <c r="G1" s="2"/>
    </row>
    <row r="2" spans="1:7" s="8" customFormat="1" ht="15.75">
      <c r="A2" s="179"/>
      <c r="B2" s="5"/>
      <c r="C2" s="271" t="s">
        <v>39</v>
      </c>
      <c r="D2" s="271"/>
      <c r="E2" s="271"/>
      <c r="F2" s="271"/>
      <c r="G2" s="6"/>
    </row>
    <row r="3" spans="1:7" s="8" customFormat="1" ht="15.75">
      <c r="A3" s="179"/>
      <c r="B3" s="9"/>
      <c r="C3" s="272" t="s">
        <v>40</v>
      </c>
      <c r="D3" s="272"/>
      <c r="E3" s="272"/>
      <c r="F3" s="272"/>
      <c r="G3" s="10"/>
    </row>
    <row r="4" spans="1:7" s="8" customFormat="1" ht="18">
      <c r="A4" s="179"/>
      <c r="B4" s="12"/>
      <c r="C4" s="273"/>
      <c r="D4" s="273"/>
      <c r="E4" s="273"/>
      <c r="F4" s="273"/>
      <c r="G4" s="10"/>
    </row>
    <row r="5" spans="1:7">
      <c r="B5" s="13"/>
      <c r="C5" s="14"/>
      <c r="D5" s="15"/>
      <c r="E5" s="15"/>
      <c r="F5" s="15"/>
      <c r="G5" s="15"/>
    </row>
    <row r="6" spans="1:7">
      <c r="B6" s="13"/>
      <c r="C6" s="274" t="s">
        <v>1</v>
      </c>
      <c r="D6" s="274"/>
      <c r="E6" s="15"/>
      <c r="F6" s="17"/>
      <c r="G6" s="18"/>
    </row>
    <row r="7" spans="1:7">
      <c r="B7" s="19"/>
      <c r="C7" s="163" t="s">
        <v>41</v>
      </c>
      <c r="D7" s="20"/>
      <c r="E7" s="15"/>
      <c r="F7" s="17" t="s">
        <v>2</v>
      </c>
      <c r="G7" s="17">
        <v>2014</v>
      </c>
    </row>
    <row r="8" spans="1:7" s="27" customFormat="1">
      <c r="A8" s="180"/>
      <c r="B8" s="22"/>
      <c r="C8" s="23" t="s">
        <v>42</v>
      </c>
      <c r="D8" s="24"/>
      <c r="E8" s="15"/>
      <c r="F8" s="17" t="s">
        <v>3</v>
      </c>
      <c r="G8" s="25">
        <v>41828</v>
      </c>
    </row>
    <row r="9" spans="1:7" ht="13.5" thickBot="1">
      <c r="B9" s="28"/>
      <c r="C9" s="29"/>
      <c r="D9" s="30"/>
      <c r="E9" s="30"/>
      <c r="F9" s="30"/>
      <c r="G9" s="30"/>
    </row>
    <row r="10" spans="1:7" s="35" customFormat="1">
      <c r="A10" s="181"/>
      <c r="B10" s="32" t="s">
        <v>43</v>
      </c>
      <c r="C10" s="275" t="s">
        <v>44</v>
      </c>
      <c r="D10" s="33" t="s">
        <v>45</v>
      </c>
      <c r="E10" s="34" t="s">
        <v>48</v>
      </c>
      <c r="F10" s="34" t="s">
        <v>48</v>
      </c>
      <c r="G10" s="34" t="s">
        <v>49</v>
      </c>
    </row>
    <row r="11" spans="1:7" s="35" customFormat="1">
      <c r="A11" s="181"/>
      <c r="B11" s="36"/>
      <c r="C11" s="276"/>
      <c r="D11" s="37" t="s">
        <v>51</v>
      </c>
      <c r="E11" s="38" t="s">
        <v>17</v>
      </c>
      <c r="F11" s="38" t="s">
        <v>54</v>
      </c>
      <c r="G11" s="38" t="s">
        <v>55</v>
      </c>
    </row>
    <row r="12" spans="1:7" s="8" customFormat="1" ht="12" thickBot="1">
      <c r="A12" s="179"/>
      <c r="B12" s="39">
        <v>1</v>
      </c>
      <c r="C12" s="40">
        <v>2</v>
      </c>
      <c r="D12" s="41">
        <v>3</v>
      </c>
      <c r="E12" s="41">
        <v>6</v>
      </c>
      <c r="F12" s="41">
        <v>7</v>
      </c>
      <c r="G12" s="41">
        <v>8</v>
      </c>
    </row>
    <row r="13" spans="1:7">
      <c r="B13" s="42"/>
      <c r="C13" s="43"/>
      <c r="D13" s="173"/>
      <c r="E13" s="173"/>
      <c r="F13" s="173"/>
      <c r="G13" s="173"/>
    </row>
    <row r="14" spans="1:7">
      <c r="B14" s="45">
        <v>3000</v>
      </c>
      <c r="C14" s="46" t="s">
        <v>57</v>
      </c>
      <c r="D14" s="162">
        <f>+D15+D38</f>
        <v>283966259564</v>
      </c>
      <c r="E14" s="162">
        <f t="shared" ref="E14:G14" si="0">+E15+E38</f>
        <v>43962.25</v>
      </c>
      <c r="F14" s="162">
        <f t="shared" si="0"/>
        <v>13399389974.960001</v>
      </c>
      <c r="G14" s="162">
        <f t="shared" si="0"/>
        <v>270566869589.04001</v>
      </c>
    </row>
    <row r="15" spans="1:7">
      <c r="B15" s="45">
        <v>3100</v>
      </c>
      <c r="C15" s="46" t="s">
        <v>58</v>
      </c>
      <c r="D15" s="162">
        <f>+D19</f>
        <v>281927254864</v>
      </c>
      <c r="E15" s="162">
        <f t="shared" ref="E15:G15" si="1">+E19</f>
        <v>43962.25</v>
      </c>
      <c r="F15" s="162">
        <f t="shared" si="1"/>
        <v>13387471924.960001</v>
      </c>
      <c r="G15" s="162">
        <f t="shared" si="1"/>
        <v>268539782939.04001</v>
      </c>
    </row>
    <row r="16" spans="1:7">
      <c r="A16" s="182">
        <v>9311</v>
      </c>
      <c r="B16" s="51">
        <v>3110</v>
      </c>
      <c r="C16" s="49" t="s">
        <v>59</v>
      </c>
      <c r="D16" s="168">
        <v>0</v>
      </c>
      <c r="E16" s="168">
        <v>0</v>
      </c>
      <c r="F16" s="168">
        <v>0</v>
      </c>
      <c r="G16" s="168">
        <v>0</v>
      </c>
    </row>
    <row r="17" spans="1:9">
      <c r="A17" s="182">
        <v>9312</v>
      </c>
      <c r="B17" s="51">
        <v>3111</v>
      </c>
      <c r="C17" s="49" t="s">
        <v>60</v>
      </c>
      <c r="D17" s="168">
        <v>0</v>
      </c>
      <c r="E17" s="168">
        <v>0</v>
      </c>
      <c r="F17" s="168">
        <v>0</v>
      </c>
      <c r="G17" s="168">
        <v>0</v>
      </c>
    </row>
    <row r="18" spans="1:9">
      <c r="A18" s="182">
        <v>93112</v>
      </c>
      <c r="B18" s="51">
        <v>3112</v>
      </c>
      <c r="C18" s="49" t="s">
        <v>61</v>
      </c>
      <c r="D18" s="168">
        <v>0</v>
      </c>
      <c r="E18" s="168">
        <v>0</v>
      </c>
      <c r="F18" s="168">
        <v>0</v>
      </c>
      <c r="G18" s="168">
        <v>0</v>
      </c>
    </row>
    <row r="19" spans="1:9">
      <c r="A19" s="182">
        <v>9312</v>
      </c>
      <c r="B19" s="45">
        <v>3120</v>
      </c>
      <c r="C19" s="46" t="s">
        <v>62</v>
      </c>
      <c r="D19" s="162">
        <f>+D26+D20</f>
        <v>281927254864</v>
      </c>
      <c r="E19" s="162">
        <f t="shared" ref="E19:G19" si="2">+E26+E20</f>
        <v>43962.25</v>
      </c>
      <c r="F19" s="162">
        <f t="shared" si="2"/>
        <v>13387471924.960001</v>
      </c>
      <c r="G19" s="162">
        <f t="shared" si="2"/>
        <v>268539782939.04001</v>
      </c>
    </row>
    <row r="20" spans="1:9">
      <c r="A20" s="182">
        <v>93121</v>
      </c>
      <c r="B20" s="45">
        <v>3121</v>
      </c>
      <c r="C20" s="46" t="s">
        <v>63</v>
      </c>
      <c r="D20" s="161">
        <f>+D21+D22</f>
        <v>1794391999</v>
      </c>
      <c r="E20" s="161">
        <f t="shared" ref="E20:G20" si="3">+E21+E22</f>
        <v>0</v>
      </c>
      <c r="F20" s="161">
        <f t="shared" si="3"/>
        <v>154840024.24000001</v>
      </c>
      <c r="G20" s="161">
        <f t="shared" si="3"/>
        <v>1639551974.76</v>
      </c>
      <c r="H20" s="48"/>
    </row>
    <row r="21" spans="1:9">
      <c r="A21" s="182">
        <v>9312101</v>
      </c>
      <c r="B21" s="51"/>
      <c r="C21" s="49" t="s">
        <v>64</v>
      </c>
      <c r="D21" s="168">
        <v>1321564999</v>
      </c>
      <c r="E21" s="168">
        <v>0</v>
      </c>
      <c r="F21" s="168">
        <v>68072024.239999995</v>
      </c>
      <c r="G21" s="168">
        <f>+D21-F21</f>
        <v>1253492974.76</v>
      </c>
    </row>
    <row r="22" spans="1:9">
      <c r="A22" s="182">
        <v>9312102</v>
      </c>
      <c r="B22" s="51"/>
      <c r="C22" s="49" t="s">
        <v>65</v>
      </c>
      <c r="D22" s="168">
        <v>472827000</v>
      </c>
      <c r="E22" s="168">
        <v>0</v>
      </c>
      <c r="F22" s="168">
        <v>86768000</v>
      </c>
      <c r="G22" s="168">
        <f>+D22-F22</f>
        <v>386059000</v>
      </c>
      <c r="H22" s="48"/>
    </row>
    <row r="23" spans="1:9">
      <c r="A23" s="182">
        <v>931210301</v>
      </c>
      <c r="B23" s="51"/>
      <c r="C23" s="49" t="s">
        <v>69</v>
      </c>
      <c r="D23" s="168">
        <v>0</v>
      </c>
      <c r="E23" s="168">
        <v>0</v>
      </c>
      <c r="F23" s="168">
        <v>0</v>
      </c>
      <c r="G23" s="174">
        <f t="shared" ref="G23:G28" si="4">D23-F23</f>
        <v>0</v>
      </c>
      <c r="I23" s="50"/>
    </row>
    <row r="24" spans="1:9">
      <c r="A24" s="182">
        <v>931210302</v>
      </c>
      <c r="B24" s="51"/>
      <c r="C24" s="49" t="s">
        <v>344</v>
      </c>
      <c r="D24" s="168">
        <v>0</v>
      </c>
      <c r="E24" s="168">
        <v>0</v>
      </c>
      <c r="F24" s="168">
        <v>0</v>
      </c>
      <c r="G24" s="174">
        <f t="shared" si="4"/>
        <v>0</v>
      </c>
      <c r="H24" s="48"/>
    </row>
    <row r="25" spans="1:9">
      <c r="A25" s="182">
        <v>931210303</v>
      </c>
      <c r="B25" s="51"/>
      <c r="C25" s="49" t="s">
        <v>345</v>
      </c>
      <c r="D25" s="168">
        <v>0</v>
      </c>
      <c r="E25" s="168">
        <v>0</v>
      </c>
      <c r="F25" s="168">
        <v>0</v>
      </c>
      <c r="G25" s="174">
        <f t="shared" si="4"/>
        <v>0</v>
      </c>
      <c r="H25" s="48"/>
    </row>
    <row r="26" spans="1:9">
      <c r="A26" s="182">
        <v>93127</v>
      </c>
      <c r="B26" s="45">
        <v>3127</v>
      </c>
      <c r="C26" s="46" t="s">
        <v>66</v>
      </c>
      <c r="D26" s="161">
        <f>+D27</f>
        <v>280132862865</v>
      </c>
      <c r="E26" s="161">
        <f t="shared" ref="E26:F26" si="5">+E27</f>
        <v>43962.25</v>
      </c>
      <c r="F26" s="161">
        <f t="shared" si="5"/>
        <v>13232631900.720001</v>
      </c>
      <c r="G26" s="175">
        <f t="shared" si="4"/>
        <v>266900230964.28</v>
      </c>
      <c r="I26" s="50"/>
    </row>
    <row r="27" spans="1:9">
      <c r="A27" s="182">
        <v>93127118</v>
      </c>
      <c r="B27" s="45"/>
      <c r="C27" s="46" t="s">
        <v>67</v>
      </c>
      <c r="D27" s="161">
        <f>+D28+D31+D33+D34+D35+D36</f>
        <v>280132862865</v>
      </c>
      <c r="E27" s="161">
        <f>+E28+E31+E33+E34+E35+E36</f>
        <v>43962.25</v>
      </c>
      <c r="F27" s="161">
        <f>+F28+F31+F33+F34+F35+F36</f>
        <v>13232631900.720001</v>
      </c>
      <c r="G27" s="175">
        <f t="shared" si="4"/>
        <v>266900230964.28</v>
      </c>
      <c r="I27" s="50"/>
    </row>
    <row r="28" spans="1:9">
      <c r="A28" s="182">
        <v>9312711801</v>
      </c>
      <c r="B28" s="45"/>
      <c r="C28" s="46" t="s">
        <v>68</v>
      </c>
      <c r="D28" s="161">
        <f>+D29+D30</f>
        <v>239891039437</v>
      </c>
      <c r="E28" s="161">
        <f>+E29+E30</f>
        <v>43962.25</v>
      </c>
      <c r="F28" s="161">
        <f>+F29+F30</f>
        <v>1140118492.8499999</v>
      </c>
      <c r="G28" s="175">
        <f t="shared" si="4"/>
        <v>238750920944.14999</v>
      </c>
      <c r="I28" s="50"/>
    </row>
    <row r="29" spans="1:9">
      <c r="A29" s="182">
        <v>931271180101</v>
      </c>
      <c r="B29" s="51"/>
      <c r="C29" s="49" t="s">
        <v>69</v>
      </c>
      <c r="D29" s="168">
        <v>237690080140</v>
      </c>
      <c r="E29" s="168">
        <v>43962.25</v>
      </c>
      <c r="F29" s="168">
        <v>1140118492.8499999</v>
      </c>
      <c r="G29" s="174">
        <f t="shared" ref="G29:G30" si="6">D29-F29</f>
        <v>236549961647.14999</v>
      </c>
      <c r="I29" s="50"/>
    </row>
    <row r="30" spans="1:9">
      <c r="A30" s="182">
        <v>931271180102</v>
      </c>
      <c r="B30" s="51"/>
      <c r="C30" s="49" t="s">
        <v>70</v>
      </c>
      <c r="D30" s="168">
        <v>2200959297</v>
      </c>
      <c r="E30" s="168">
        <v>0</v>
      </c>
      <c r="F30" s="168">
        <v>0</v>
      </c>
      <c r="G30" s="174">
        <f t="shared" si="6"/>
        <v>2200959297</v>
      </c>
      <c r="I30" s="50"/>
    </row>
    <row r="31" spans="1:9">
      <c r="A31" s="182">
        <v>9312711801</v>
      </c>
      <c r="B31" s="45"/>
      <c r="C31" s="46" t="s">
        <v>71</v>
      </c>
      <c r="D31" s="161">
        <f>+D32</f>
        <v>2343221862</v>
      </c>
      <c r="E31" s="161">
        <f t="shared" ref="E31:F31" si="7">+E32</f>
        <v>0</v>
      </c>
      <c r="F31" s="161">
        <f t="shared" si="7"/>
        <v>26061681.440000001</v>
      </c>
      <c r="G31" s="161">
        <f>D31-F31</f>
        <v>2317160180.5599999</v>
      </c>
      <c r="I31" s="50"/>
    </row>
    <row r="32" spans="1:9">
      <c r="A32" s="182">
        <v>931271180301</v>
      </c>
      <c r="B32" s="51"/>
      <c r="C32" s="49" t="s">
        <v>72</v>
      </c>
      <c r="D32" s="168">
        <v>2343221862</v>
      </c>
      <c r="E32" s="168">
        <v>0</v>
      </c>
      <c r="F32" s="168">
        <v>26061681.440000001</v>
      </c>
      <c r="G32" s="174">
        <f t="shared" ref="G32:G37" si="8">D32-F32</f>
        <v>2317160180.5599999</v>
      </c>
      <c r="I32" s="50"/>
    </row>
    <row r="33" spans="1:9">
      <c r="A33" s="182">
        <v>9312711802</v>
      </c>
      <c r="B33" s="51"/>
      <c r="C33" s="236" t="s">
        <v>73</v>
      </c>
      <c r="D33" s="237">
        <v>28319474771</v>
      </c>
      <c r="E33" s="237">
        <v>0</v>
      </c>
      <c r="F33" s="237">
        <v>11587846574</v>
      </c>
      <c r="G33" s="237">
        <f t="shared" si="8"/>
        <v>16731628197</v>
      </c>
      <c r="I33" s="50"/>
    </row>
    <row r="34" spans="1:9">
      <c r="A34" s="182">
        <v>9312711804</v>
      </c>
      <c r="B34" s="51"/>
      <c r="C34" s="236" t="s">
        <v>74</v>
      </c>
      <c r="D34" s="237">
        <v>6679947334</v>
      </c>
      <c r="E34" s="237">
        <v>0</v>
      </c>
      <c r="F34" s="237">
        <v>0</v>
      </c>
      <c r="G34" s="237">
        <f t="shared" si="8"/>
        <v>6679947334</v>
      </c>
      <c r="I34" s="50"/>
    </row>
    <row r="35" spans="1:9">
      <c r="A35" s="182">
        <v>9312711805</v>
      </c>
      <c r="B35" s="51"/>
      <c r="C35" s="236" t="s">
        <v>75</v>
      </c>
      <c r="D35" s="237">
        <v>2306460795</v>
      </c>
      <c r="E35" s="237">
        <v>0</v>
      </c>
      <c r="F35" s="237">
        <v>478605152.43000001</v>
      </c>
      <c r="G35" s="237">
        <f t="shared" si="8"/>
        <v>1827855642.5699999</v>
      </c>
      <c r="I35" s="50"/>
    </row>
    <row r="36" spans="1:9">
      <c r="A36" s="182">
        <v>9312711806</v>
      </c>
      <c r="B36" s="51"/>
      <c r="C36" s="236" t="s">
        <v>76</v>
      </c>
      <c r="D36" s="237">
        <v>592718666</v>
      </c>
      <c r="E36" s="237">
        <v>0</v>
      </c>
      <c r="F36" s="237">
        <v>0</v>
      </c>
      <c r="G36" s="237">
        <f t="shared" si="8"/>
        <v>592718666</v>
      </c>
      <c r="I36" s="50"/>
    </row>
    <row r="37" spans="1:9">
      <c r="A37" s="182">
        <v>93128</v>
      </c>
      <c r="B37" s="51">
        <v>3128</v>
      </c>
      <c r="C37" s="236" t="s">
        <v>77</v>
      </c>
      <c r="D37" s="237">
        <v>0</v>
      </c>
      <c r="E37" s="237">
        <v>0</v>
      </c>
      <c r="F37" s="237">
        <v>0</v>
      </c>
      <c r="G37" s="237">
        <f t="shared" si="8"/>
        <v>0</v>
      </c>
      <c r="I37" s="50"/>
    </row>
    <row r="38" spans="1:9">
      <c r="A38" s="182">
        <v>932</v>
      </c>
      <c r="B38" s="45">
        <v>3200</v>
      </c>
      <c r="C38" s="46" t="s">
        <v>78</v>
      </c>
      <c r="D38" s="162">
        <f t="shared" ref="D38:E38" si="9">SUM(D39:D41)</f>
        <v>2039004700</v>
      </c>
      <c r="E38" s="162">
        <f t="shared" si="9"/>
        <v>0</v>
      </c>
      <c r="F38" s="162">
        <f t="shared" ref="F38" si="10">+SUM(F39:F41)</f>
        <v>11918050</v>
      </c>
      <c r="G38" s="161">
        <f>D38-F38</f>
        <v>2027086650</v>
      </c>
      <c r="I38" s="50"/>
    </row>
    <row r="39" spans="1:9">
      <c r="A39" s="182">
        <v>9323</v>
      </c>
      <c r="B39" s="51">
        <v>3230</v>
      </c>
      <c r="C39" s="49" t="s">
        <v>79</v>
      </c>
      <c r="D39" s="168">
        <v>2000000000</v>
      </c>
      <c r="E39" s="168">
        <v>0</v>
      </c>
      <c r="F39" s="168">
        <v>0</v>
      </c>
      <c r="G39" s="174">
        <f t="shared" ref="G39:G40" si="11">D39-F39</f>
        <v>2000000000</v>
      </c>
      <c r="I39" s="50"/>
    </row>
    <row r="40" spans="1:9">
      <c r="A40" s="182">
        <v>9324</v>
      </c>
      <c r="B40" s="51">
        <v>3240</v>
      </c>
      <c r="C40" s="49" t="s">
        <v>80</v>
      </c>
      <c r="D40" s="168">
        <v>0</v>
      </c>
      <c r="E40" s="168">
        <v>0</v>
      </c>
      <c r="F40" s="168">
        <v>0</v>
      </c>
      <c r="G40" s="174">
        <f t="shared" si="11"/>
        <v>0</v>
      </c>
      <c r="I40" s="50"/>
    </row>
    <row r="41" spans="1:9" s="53" customFormat="1">
      <c r="A41" s="183">
        <v>9325</v>
      </c>
      <c r="B41" s="45">
        <v>3250</v>
      </c>
      <c r="C41" s="46" t="s">
        <v>81</v>
      </c>
      <c r="D41" s="161">
        <f>SUM(D42+D43+D45)</f>
        <v>39004700</v>
      </c>
      <c r="E41" s="161">
        <f t="shared" ref="E41:F41" si="12">SUM(E42:E43)</f>
        <v>0</v>
      </c>
      <c r="F41" s="161">
        <f t="shared" si="12"/>
        <v>11918050</v>
      </c>
      <c r="G41" s="161">
        <f t="shared" ref="G41:G47" si="13">D41-F41</f>
        <v>27086650</v>
      </c>
    </row>
    <row r="42" spans="1:9">
      <c r="A42" s="182">
        <v>93251</v>
      </c>
      <c r="B42" s="51">
        <v>3251</v>
      </c>
      <c r="C42" s="49" t="s">
        <v>82</v>
      </c>
      <c r="D42" s="168">
        <v>38954672</v>
      </c>
      <c r="E42" s="168">
        <v>0</v>
      </c>
      <c r="F42" s="168">
        <v>11868022</v>
      </c>
      <c r="G42" s="174">
        <f t="shared" si="13"/>
        <v>27086650</v>
      </c>
    </row>
    <row r="43" spans="1:9" s="53" customFormat="1">
      <c r="A43" s="183">
        <v>93255</v>
      </c>
      <c r="B43" s="45">
        <v>3255</v>
      </c>
      <c r="C43" s="46" t="s">
        <v>83</v>
      </c>
      <c r="D43" s="161">
        <f>+D44</f>
        <v>50028</v>
      </c>
      <c r="E43" s="161">
        <f t="shared" ref="E43:F43" si="14">+E44</f>
        <v>0</v>
      </c>
      <c r="F43" s="161">
        <f t="shared" si="14"/>
        <v>50028</v>
      </c>
      <c r="G43" s="161">
        <f t="shared" si="13"/>
        <v>0</v>
      </c>
    </row>
    <row r="44" spans="1:9">
      <c r="A44" s="182">
        <v>932552</v>
      </c>
      <c r="B44" s="51">
        <v>32552</v>
      </c>
      <c r="C44" s="49" t="s">
        <v>84</v>
      </c>
      <c r="D44" s="168">
        <v>50028</v>
      </c>
      <c r="E44" s="168">
        <v>0</v>
      </c>
      <c r="F44" s="168">
        <v>50028</v>
      </c>
      <c r="G44" s="174">
        <f t="shared" si="13"/>
        <v>0</v>
      </c>
    </row>
    <row r="45" spans="1:9">
      <c r="A45" s="182">
        <v>932</v>
      </c>
      <c r="B45" s="45">
        <v>3200</v>
      </c>
      <c r="C45" s="54" t="s">
        <v>85</v>
      </c>
      <c r="D45" s="162">
        <f>+D46</f>
        <v>0</v>
      </c>
      <c r="E45" s="162">
        <f t="shared" ref="E45:F46" si="15">+E46</f>
        <v>0</v>
      </c>
      <c r="F45" s="162">
        <f t="shared" si="15"/>
        <v>0</v>
      </c>
      <c r="G45" s="161">
        <f t="shared" si="13"/>
        <v>0</v>
      </c>
    </row>
    <row r="46" spans="1:9">
      <c r="A46" s="183">
        <v>9325</v>
      </c>
      <c r="B46" s="45">
        <v>3250</v>
      </c>
      <c r="C46" s="54" t="s">
        <v>86</v>
      </c>
      <c r="D46" s="161">
        <f>+D47</f>
        <v>0</v>
      </c>
      <c r="E46" s="161">
        <f>+E47</f>
        <v>0</v>
      </c>
      <c r="F46" s="161">
        <f t="shared" si="15"/>
        <v>0</v>
      </c>
      <c r="G46" s="161">
        <f t="shared" si="13"/>
        <v>0</v>
      </c>
    </row>
    <row r="47" spans="1:9">
      <c r="A47" s="182">
        <v>93252</v>
      </c>
      <c r="B47" s="51">
        <v>3252</v>
      </c>
      <c r="C47" s="55" t="s">
        <v>87</v>
      </c>
      <c r="D47" s="168">
        <v>0</v>
      </c>
      <c r="E47" s="168">
        <v>0</v>
      </c>
      <c r="F47" s="168">
        <v>0</v>
      </c>
      <c r="G47" s="174">
        <f t="shared" si="13"/>
        <v>0</v>
      </c>
    </row>
    <row r="48" spans="1:9">
      <c r="B48" s="45"/>
      <c r="C48" s="54"/>
      <c r="D48" s="161"/>
      <c r="E48" s="161"/>
      <c r="F48" s="161"/>
      <c r="G48" s="175"/>
    </row>
    <row r="49" spans="1:8" ht="13.5" thickBot="1">
      <c r="B49" s="56"/>
      <c r="C49" s="57"/>
      <c r="D49" s="176"/>
      <c r="E49" s="176"/>
      <c r="F49" s="176"/>
      <c r="G49" s="177"/>
    </row>
    <row r="50" spans="1:8" ht="13.5" thickBot="1">
      <c r="B50" s="59"/>
      <c r="C50" s="54" t="s">
        <v>88</v>
      </c>
      <c r="D50" s="162">
        <f>+D19+D38</f>
        <v>283966259564</v>
      </c>
      <c r="E50" s="162">
        <f t="shared" ref="E50:G50" si="16">+E19+E38</f>
        <v>43962.25</v>
      </c>
      <c r="F50" s="162">
        <f t="shared" si="16"/>
        <v>13399389974.960001</v>
      </c>
      <c r="G50" s="162">
        <f t="shared" si="16"/>
        <v>270566869589.04001</v>
      </c>
      <c r="H50" s="48"/>
    </row>
    <row r="51" spans="1:8" s="229" customFormat="1">
      <c r="A51" s="225"/>
      <c r="B51" s="226"/>
      <c r="C51" s="227"/>
      <c r="D51" s="227">
        <f>+D50-'[1]RptEjecucionIngresosAnt (2)'!$F$28</f>
        <v>0</v>
      </c>
      <c r="E51" s="228">
        <f>+E50-'[1]RptEjecucionIngresosAnt (2)'!$G$28</f>
        <v>0</v>
      </c>
      <c r="F51" s="227">
        <f>+F50-'[1]RptEjecucionIngresosAnt (2)'!$H$28</f>
        <v>0</v>
      </c>
      <c r="G51" s="227">
        <f>+G50-'[1]RptEjecucionIngresosAnt (2)'!$I$28</f>
        <v>0</v>
      </c>
    </row>
    <row r="52" spans="1:8">
      <c r="B52" s="22"/>
      <c r="C52" s="14"/>
      <c r="D52" s="15"/>
      <c r="E52" s="61"/>
      <c r="F52" s="62"/>
      <c r="G52" s="61"/>
    </row>
    <row r="53" spans="1:8">
      <c r="B53" s="22"/>
      <c r="C53" s="14"/>
      <c r="D53" s="64"/>
      <c r="E53" s="64"/>
      <c r="F53" s="64"/>
      <c r="G53" s="64"/>
    </row>
    <row r="54" spans="1:8">
      <c r="B54" s="22"/>
      <c r="C54" s="14"/>
      <c r="D54" s="66"/>
      <c r="E54" s="66"/>
      <c r="F54" s="66"/>
      <c r="G54" s="66"/>
    </row>
    <row r="55" spans="1:8">
      <c r="B55" s="22"/>
      <c r="C55" s="67"/>
      <c r="D55" s="67"/>
      <c r="E55" s="67"/>
      <c r="F55" s="67"/>
      <c r="G55" s="68"/>
    </row>
    <row r="56" spans="1:8">
      <c r="B56" s="70"/>
      <c r="C56" s="71"/>
      <c r="D56" s="72"/>
      <c r="E56" s="73"/>
      <c r="F56" s="73"/>
      <c r="G56" s="74"/>
    </row>
    <row r="57" spans="1:8" ht="15">
      <c r="B57" s="75"/>
      <c r="C57" s="277" t="s">
        <v>38</v>
      </c>
      <c r="D57" s="277"/>
      <c r="E57" s="76"/>
      <c r="F57" s="76"/>
      <c r="G57" s="77"/>
    </row>
    <row r="58" spans="1:8" ht="13.5" thickBot="1">
      <c r="B58" s="28"/>
      <c r="C58" s="29"/>
      <c r="D58" s="30"/>
      <c r="E58" s="30"/>
      <c r="F58" s="30"/>
      <c r="G58" s="30"/>
    </row>
  </sheetData>
  <mergeCells count="7">
    <mergeCell ref="C57:D57"/>
    <mergeCell ref="C1:F1"/>
    <mergeCell ref="C2:F2"/>
    <mergeCell ref="C3:F3"/>
    <mergeCell ref="C4:F4"/>
    <mergeCell ref="C6:D6"/>
    <mergeCell ref="C10:C11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  <pageSetUpPr fitToPage="1"/>
  </sheetPr>
  <dimension ref="A1:S162"/>
  <sheetViews>
    <sheetView showGridLines="0" tabSelected="1" zoomScale="85" zoomScaleNormal="85" workbookViewId="0">
      <pane xSplit="8" ySplit="8" topLeftCell="I116" activePane="bottomRight" state="frozen"/>
      <selection activeCell="N7" sqref="N7"/>
      <selection pane="topRight" activeCell="N7" sqref="N7"/>
      <selection pane="bottomLeft" activeCell="N7" sqref="N7"/>
      <selection pane="bottomRight" activeCell="M135" sqref="M135"/>
    </sheetView>
  </sheetViews>
  <sheetFormatPr baseColWidth="10" defaultColWidth="11.42578125" defaultRowHeight="15"/>
  <cols>
    <col min="1" max="1" width="2.140625" style="193" customWidth="1"/>
    <col min="2" max="2" width="4.7109375" style="154" customWidth="1"/>
    <col min="3" max="3" width="5.28515625" style="154" customWidth="1"/>
    <col min="4" max="4" width="2.85546875" style="154" customWidth="1"/>
    <col min="5" max="5" width="3.7109375" style="154" customWidth="1"/>
    <col min="6" max="6" width="6" style="154" customWidth="1"/>
    <col min="7" max="7" width="4" style="154" customWidth="1"/>
    <col min="8" max="8" width="40.140625" style="155" customWidth="1"/>
    <col min="9" max="9" width="20.42578125" style="153" customWidth="1"/>
    <col min="10" max="10" width="18.5703125" style="153" hidden="1" customWidth="1"/>
    <col min="11" max="11" width="17.140625" style="153" customWidth="1"/>
    <col min="12" max="12" width="17.28515625" style="153" hidden="1" customWidth="1"/>
    <col min="13" max="13" width="17" style="153" customWidth="1"/>
    <col min="14" max="14" width="16.5703125" style="153" hidden="1" customWidth="1"/>
    <col min="15" max="15" width="16.28515625" style="153" customWidth="1"/>
    <col min="16" max="16" width="15.5703125" style="153" hidden="1" customWidth="1"/>
    <col min="17" max="17" width="16.42578125" style="153" customWidth="1"/>
    <col min="18" max="18" width="12.42578125" style="153" bestFit="1" customWidth="1"/>
    <col min="19" max="19" width="12.7109375" style="153" customWidth="1"/>
    <col min="20" max="16384" width="11.42578125" style="153"/>
  </cols>
  <sheetData>
    <row r="1" spans="1:19" s="80" customFormat="1">
      <c r="A1" s="184"/>
      <c r="B1" s="278" t="s">
        <v>1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80"/>
    </row>
    <row r="2" spans="1:19" s="80" customFormat="1">
      <c r="A2" s="184"/>
      <c r="B2" s="281" t="s">
        <v>347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3"/>
    </row>
    <row r="3" spans="1:19" s="80" customFormat="1">
      <c r="A3" s="184"/>
      <c r="B3" s="284" t="s">
        <v>346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3"/>
    </row>
    <row r="4" spans="1:19" s="80" customFormat="1" ht="13.5" thickBot="1">
      <c r="A4" s="184"/>
      <c r="B4" s="285"/>
      <c r="C4" s="286"/>
      <c r="D4" s="286"/>
      <c r="E4" s="286"/>
      <c r="F4" s="166"/>
      <c r="G4" s="85"/>
      <c r="H4" s="287"/>
      <c r="I4" s="287"/>
      <c r="J4" s="287"/>
      <c r="K4" s="287"/>
      <c r="L4" s="287"/>
      <c r="M4" s="287"/>
      <c r="N4" s="287"/>
      <c r="O4" s="83"/>
      <c r="P4" s="86"/>
      <c r="Q4" s="84"/>
      <c r="R4" s="81"/>
      <c r="S4" s="82"/>
    </row>
    <row r="5" spans="1:19" s="80" customFormat="1" ht="15.75" customHeight="1" thickBot="1">
      <c r="A5" s="184"/>
      <c r="B5" s="294" t="s">
        <v>4</v>
      </c>
      <c r="C5" s="295"/>
      <c r="D5" s="295"/>
      <c r="E5" s="295"/>
      <c r="F5" s="295"/>
      <c r="G5" s="295"/>
      <c r="H5" s="296"/>
      <c r="I5" s="297" t="s">
        <v>90</v>
      </c>
      <c r="J5" s="300" t="s">
        <v>91</v>
      </c>
      <c r="K5" s="297" t="s">
        <v>92</v>
      </c>
      <c r="L5" s="297" t="s">
        <v>93</v>
      </c>
      <c r="M5" s="297" t="s">
        <v>94</v>
      </c>
      <c r="N5" s="297" t="s">
        <v>95</v>
      </c>
      <c r="O5" s="297" t="s">
        <v>96</v>
      </c>
      <c r="P5" s="300" t="s">
        <v>97</v>
      </c>
      <c r="Q5" s="288" t="s">
        <v>5</v>
      </c>
      <c r="R5" s="288" t="s">
        <v>98</v>
      </c>
      <c r="S5" s="291" t="s">
        <v>99</v>
      </c>
    </row>
    <row r="6" spans="1:19" s="92" customFormat="1">
      <c r="A6" s="185"/>
      <c r="B6" s="87" t="s">
        <v>6</v>
      </c>
      <c r="C6" s="88" t="s">
        <v>7</v>
      </c>
      <c r="D6" s="87" t="s">
        <v>8</v>
      </c>
      <c r="E6" s="89" t="s">
        <v>9</v>
      </c>
      <c r="F6" s="90" t="s">
        <v>100</v>
      </c>
      <c r="G6" s="91" t="s">
        <v>10</v>
      </c>
      <c r="H6" s="303" t="s">
        <v>11</v>
      </c>
      <c r="I6" s="298"/>
      <c r="J6" s="301"/>
      <c r="K6" s="298"/>
      <c r="L6" s="298"/>
      <c r="M6" s="298"/>
      <c r="N6" s="298"/>
      <c r="O6" s="298"/>
      <c r="P6" s="301"/>
      <c r="Q6" s="289"/>
      <c r="R6" s="289"/>
      <c r="S6" s="292"/>
    </row>
    <row r="7" spans="1:19" s="92" customFormat="1">
      <c r="A7" s="185"/>
      <c r="B7" s="306" t="s">
        <v>12</v>
      </c>
      <c r="C7" s="308" t="s">
        <v>13</v>
      </c>
      <c r="D7" s="306" t="s">
        <v>14</v>
      </c>
      <c r="E7" s="310" t="s">
        <v>15</v>
      </c>
      <c r="F7" s="164"/>
      <c r="G7" s="93" t="s">
        <v>16</v>
      </c>
      <c r="H7" s="304"/>
      <c r="I7" s="298"/>
      <c r="J7" s="301"/>
      <c r="K7" s="298"/>
      <c r="L7" s="298"/>
      <c r="M7" s="298"/>
      <c r="N7" s="298"/>
      <c r="O7" s="298"/>
      <c r="P7" s="301"/>
      <c r="Q7" s="289"/>
      <c r="R7" s="289"/>
      <c r="S7" s="292"/>
    </row>
    <row r="8" spans="1:19" s="92" customFormat="1" ht="15.75" thickBot="1">
      <c r="A8" s="185"/>
      <c r="B8" s="307"/>
      <c r="C8" s="309"/>
      <c r="D8" s="307"/>
      <c r="E8" s="311"/>
      <c r="F8" s="165"/>
      <c r="G8" s="94" t="s">
        <v>18</v>
      </c>
      <c r="H8" s="305"/>
      <c r="I8" s="299"/>
      <c r="J8" s="302"/>
      <c r="K8" s="299"/>
      <c r="L8" s="299"/>
      <c r="M8" s="299"/>
      <c r="N8" s="299"/>
      <c r="O8" s="299"/>
      <c r="P8" s="302"/>
      <c r="Q8" s="290"/>
      <c r="R8" s="290"/>
      <c r="S8" s="293"/>
    </row>
    <row r="9" spans="1:19" s="97" customFormat="1" ht="14.25">
      <c r="A9" s="186" t="s">
        <v>342</v>
      </c>
      <c r="B9" s="312" t="s">
        <v>19</v>
      </c>
      <c r="C9" s="313"/>
      <c r="D9" s="313"/>
      <c r="E9" s="313"/>
      <c r="F9" s="313"/>
      <c r="G9" s="313"/>
      <c r="H9" s="313"/>
      <c r="I9" s="210">
        <f>+I10+I47+I110+I111+I121</f>
        <v>258044294000</v>
      </c>
      <c r="J9" s="210">
        <f t="shared" ref="J9:Q9" si="0">+J10+J47+J110+J111+J121</f>
        <v>3252798946</v>
      </c>
      <c r="K9" s="210">
        <f t="shared" si="0"/>
        <v>69013998966.73999</v>
      </c>
      <c r="L9" s="210">
        <f t="shared" si="0"/>
        <v>3403045356.4000001</v>
      </c>
      <c r="M9" s="210">
        <f t="shared" si="0"/>
        <v>43572234871.029999</v>
      </c>
      <c r="N9" s="210">
        <f t="shared" si="0"/>
        <v>3774398106.6800003</v>
      </c>
      <c r="O9" s="210">
        <f t="shared" si="0"/>
        <v>21608741952.470001</v>
      </c>
      <c r="P9" s="210">
        <f t="shared" si="0"/>
        <v>3090951520.6800003</v>
      </c>
      <c r="Q9" s="210">
        <f t="shared" si="0"/>
        <v>20537351653.470001</v>
      </c>
      <c r="R9" s="95">
        <f>IFERROR((M9/I9),0)</f>
        <v>0.16885564177997286</v>
      </c>
      <c r="S9" s="96">
        <f>IFERROR((O9/I9),0)</f>
        <v>8.3740437029272197E-2</v>
      </c>
    </row>
    <row r="10" spans="1:19" s="103" customFormat="1" ht="14.25">
      <c r="A10" s="187" t="s">
        <v>211</v>
      </c>
      <c r="B10" s="98">
        <v>1</v>
      </c>
      <c r="C10" s="99"/>
      <c r="D10" s="99"/>
      <c r="E10" s="100"/>
      <c r="F10" s="100"/>
      <c r="G10" s="100"/>
      <c r="H10" s="194" t="s">
        <v>20</v>
      </c>
      <c r="I10" s="211">
        <f t="shared" ref="I10:Q10" si="1">+I11+I33+I36</f>
        <v>25692784000</v>
      </c>
      <c r="J10" s="169">
        <f t="shared" si="1"/>
        <v>0</v>
      </c>
      <c r="K10" s="169">
        <f t="shared" si="1"/>
        <v>20638125756</v>
      </c>
      <c r="L10" s="169">
        <f t="shared" si="1"/>
        <v>1427507811</v>
      </c>
      <c r="M10" s="169">
        <f t="shared" si="1"/>
        <v>10008444732</v>
      </c>
      <c r="N10" s="169">
        <f t="shared" si="1"/>
        <v>1538165268</v>
      </c>
      <c r="O10" s="169">
        <f t="shared" si="1"/>
        <v>8991282116</v>
      </c>
      <c r="P10" s="169">
        <f t="shared" si="1"/>
        <v>1455042686</v>
      </c>
      <c r="Q10" s="169">
        <f t="shared" si="1"/>
        <v>8908159534</v>
      </c>
      <c r="R10" s="101">
        <f t="shared" ref="R10:R72" si="2">IFERROR((M10/I10),0)</f>
        <v>0.38954302235211258</v>
      </c>
      <c r="S10" s="102">
        <f t="shared" ref="S10:S72" si="3">IFERROR((O10/I10),0)</f>
        <v>0.34995359459683312</v>
      </c>
    </row>
    <row r="11" spans="1:19" s="103" customFormat="1" ht="26.25" customHeight="1">
      <c r="A11" s="187" t="s">
        <v>212</v>
      </c>
      <c r="B11" s="98">
        <v>1</v>
      </c>
      <c r="C11" s="99">
        <v>0</v>
      </c>
      <c r="D11" s="99">
        <v>1</v>
      </c>
      <c r="E11" s="100"/>
      <c r="F11" s="100"/>
      <c r="G11" s="100"/>
      <c r="H11" s="259" t="s">
        <v>101</v>
      </c>
      <c r="I11" s="213">
        <f t="shared" ref="I11:Q11" si="4">+I12+I16+I19+I28+I30</f>
        <v>18084268000</v>
      </c>
      <c r="J11" s="171">
        <f t="shared" si="4"/>
        <v>0</v>
      </c>
      <c r="K11" s="171">
        <f t="shared" si="4"/>
        <v>14002528732</v>
      </c>
      <c r="L11" s="171">
        <f t="shared" si="4"/>
        <v>1037692867</v>
      </c>
      <c r="M11" s="171">
        <f t="shared" si="4"/>
        <v>6365863507</v>
      </c>
      <c r="N11" s="171">
        <f t="shared" si="4"/>
        <v>1041871448</v>
      </c>
      <c r="O11" s="171">
        <f t="shared" si="4"/>
        <v>6287489543</v>
      </c>
      <c r="P11" s="171">
        <f t="shared" si="4"/>
        <v>1041871448</v>
      </c>
      <c r="Q11" s="171">
        <f t="shared" si="4"/>
        <v>6287489543</v>
      </c>
      <c r="R11" s="101">
        <f t="shared" si="2"/>
        <v>0.35201112408862772</v>
      </c>
      <c r="S11" s="102">
        <f t="shared" si="3"/>
        <v>0.34767730399704316</v>
      </c>
    </row>
    <row r="12" spans="1:19" s="103" customFormat="1" ht="14.25">
      <c r="A12" s="187" t="s">
        <v>213</v>
      </c>
      <c r="B12" s="98">
        <v>1</v>
      </c>
      <c r="C12" s="99">
        <v>0</v>
      </c>
      <c r="D12" s="99">
        <v>1</v>
      </c>
      <c r="E12" s="100" t="s">
        <v>102</v>
      </c>
      <c r="F12" s="100"/>
      <c r="G12" s="100"/>
      <c r="H12" s="195" t="s">
        <v>103</v>
      </c>
      <c r="I12" s="211">
        <f t="shared" ref="I12:J12" si="5">SUM(I13:I15)</f>
        <v>10174254000</v>
      </c>
      <c r="J12" s="169">
        <f t="shared" si="5"/>
        <v>0</v>
      </c>
      <c r="K12" s="169">
        <f t="shared" ref="K12:Q12" si="6">SUM(K13:K15)</f>
        <v>8260488724</v>
      </c>
      <c r="L12" s="169">
        <f t="shared" si="6"/>
        <v>775253203</v>
      </c>
      <c r="M12" s="169">
        <f t="shared" si="6"/>
        <v>4892324790</v>
      </c>
      <c r="N12" s="169">
        <f t="shared" si="6"/>
        <v>778382026</v>
      </c>
      <c r="O12" s="169">
        <f t="shared" si="6"/>
        <v>4850882398</v>
      </c>
      <c r="P12" s="169">
        <f t="shared" si="6"/>
        <v>778382026</v>
      </c>
      <c r="Q12" s="169">
        <f t="shared" si="6"/>
        <v>4850882398</v>
      </c>
      <c r="R12" s="101">
        <f t="shared" si="2"/>
        <v>0.48085341588680602</v>
      </c>
      <c r="S12" s="102">
        <f t="shared" si="3"/>
        <v>0.47678015488899728</v>
      </c>
    </row>
    <row r="13" spans="1:19" s="110" customFormat="1" ht="12.75" customHeight="1">
      <c r="A13" s="188" t="s">
        <v>340</v>
      </c>
      <c r="B13" s="104">
        <v>1</v>
      </c>
      <c r="C13" s="105">
        <v>0</v>
      </c>
      <c r="D13" s="105">
        <v>1</v>
      </c>
      <c r="E13" s="106">
        <v>1</v>
      </c>
      <c r="F13" s="106">
        <v>1</v>
      </c>
      <c r="G13" s="107" t="s">
        <v>22</v>
      </c>
      <c r="H13" s="196" t="s">
        <v>104</v>
      </c>
      <c r="I13" s="170">
        <v>8842779501</v>
      </c>
      <c r="J13" s="170">
        <v>0</v>
      </c>
      <c r="K13" s="170">
        <v>7151460278</v>
      </c>
      <c r="L13" s="170">
        <v>691857838</v>
      </c>
      <c r="M13" s="170">
        <v>4534769683</v>
      </c>
      <c r="N13" s="170">
        <v>694710450</v>
      </c>
      <c r="O13" s="170">
        <v>4500045095</v>
      </c>
      <c r="P13" s="170">
        <v>694710450</v>
      </c>
      <c r="Q13" s="170">
        <v>4500045095</v>
      </c>
      <c r="R13" s="108">
        <f>+M13/I13</f>
        <v>0.51282175276305131</v>
      </c>
      <c r="S13" s="109">
        <f>+O13/I13</f>
        <v>0.5088948666526294</v>
      </c>
    </row>
    <row r="14" spans="1:19" s="110" customFormat="1" ht="14.25">
      <c r="A14" s="188" t="s">
        <v>261</v>
      </c>
      <c r="B14" s="104">
        <v>1</v>
      </c>
      <c r="C14" s="105">
        <v>0</v>
      </c>
      <c r="D14" s="105">
        <v>1</v>
      </c>
      <c r="E14" s="106">
        <v>1</v>
      </c>
      <c r="F14" s="106">
        <v>2</v>
      </c>
      <c r="G14" s="107" t="s">
        <v>22</v>
      </c>
      <c r="H14" s="196" t="s">
        <v>105</v>
      </c>
      <c r="I14" s="170">
        <v>1271434499</v>
      </c>
      <c r="J14" s="170">
        <v>0</v>
      </c>
      <c r="K14" s="170">
        <v>1048988446</v>
      </c>
      <c r="L14" s="170">
        <v>70963281</v>
      </c>
      <c r="M14" s="170">
        <v>313670023</v>
      </c>
      <c r="N14" s="170">
        <v>71239492</v>
      </c>
      <c r="O14" s="170">
        <v>306952219</v>
      </c>
      <c r="P14" s="170">
        <v>71239492</v>
      </c>
      <c r="Q14" s="170">
        <v>306952219</v>
      </c>
      <c r="R14" s="108">
        <f t="shared" ref="R14:R15" si="7">+M14/I14</f>
        <v>0.24670560948810624</v>
      </c>
      <c r="S14" s="109">
        <f t="shared" ref="S14:S15" si="8">+O14/I14</f>
        <v>0.24142196805373928</v>
      </c>
    </row>
    <row r="15" spans="1:19" s="110" customFormat="1" ht="14.25">
      <c r="A15" s="188" t="s">
        <v>262</v>
      </c>
      <c r="B15" s="104">
        <v>1</v>
      </c>
      <c r="C15" s="105">
        <v>0</v>
      </c>
      <c r="D15" s="105">
        <v>1</v>
      </c>
      <c r="E15" s="106">
        <v>1</v>
      </c>
      <c r="F15" s="106">
        <v>4</v>
      </c>
      <c r="G15" s="107" t="s">
        <v>22</v>
      </c>
      <c r="H15" s="196" t="s">
        <v>106</v>
      </c>
      <c r="I15" s="170">
        <v>60040000</v>
      </c>
      <c r="J15" s="170">
        <v>0</v>
      </c>
      <c r="K15" s="170">
        <v>60040000</v>
      </c>
      <c r="L15" s="170">
        <v>12432084</v>
      </c>
      <c r="M15" s="170">
        <v>43885084</v>
      </c>
      <c r="N15" s="170">
        <v>12432084</v>
      </c>
      <c r="O15" s="170">
        <v>43885084</v>
      </c>
      <c r="P15" s="170">
        <v>12432084</v>
      </c>
      <c r="Q15" s="170">
        <v>43885084</v>
      </c>
      <c r="R15" s="108">
        <f t="shared" si="7"/>
        <v>0.73093077948034646</v>
      </c>
      <c r="S15" s="109">
        <f t="shared" si="8"/>
        <v>0.73093077948034646</v>
      </c>
    </row>
    <row r="16" spans="1:19" s="103" customFormat="1" ht="14.25">
      <c r="A16" s="187" t="s">
        <v>263</v>
      </c>
      <c r="B16" s="98">
        <v>1</v>
      </c>
      <c r="C16" s="99">
        <v>0</v>
      </c>
      <c r="D16" s="99">
        <v>1</v>
      </c>
      <c r="E16" s="111">
        <v>4</v>
      </c>
      <c r="F16" s="100"/>
      <c r="G16" s="100"/>
      <c r="H16" s="195" t="s">
        <v>107</v>
      </c>
      <c r="I16" s="211">
        <f t="shared" ref="I16:Q16" si="9">SUM(I17:I18)</f>
        <v>3633627000</v>
      </c>
      <c r="J16" s="169">
        <f t="shared" si="9"/>
        <v>0</v>
      </c>
      <c r="K16" s="169">
        <f t="shared" si="9"/>
        <v>2928703362</v>
      </c>
      <c r="L16" s="169">
        <f t="shared" si="9"/>
        <v>166765297</v>
      </c>
      <c r="M16" s="169">
        <f t="shared" si="9"/>
        <v>956018061</v>
      </c>
      <c r="N16" s="169">
        <f t="shared" si="9"/>
        <v>167432358</v>
      </c>
      <c r="O16" s="169">
        <f t="shared" si="9"/>
        <v>937953165</v>
      </c>
      <c r="P16" s="169">
        <f t="shared" si="9"/>
        <v>167432358</v>
      </c>
      <c r="Q16" s="169">
        <f t="shared" si="9"/>
        <v>937953165</v>
      </c>
      <c r="R16" s="112">
        <f t="shared" si="2"/>
        <v>0.26310297149377193</v>
      </c>
      <c r="S16" s="109">
        <f t="shared" si="3"/>
        <v>0.25813138360101351</v>
      </c>
    </row>
    <row r="17" spans="1:19" s="110" customFormat="1" ht="14.25">
      <c r="A17" s="188" t="s">
        <v>264</v>
      </c>
      <c r="B17" s="104">
        <v>1</v>
      </c>
      <c r="C17" s="105">
        <v>0</v>
      </c>
      <c r="D17" s="105">
        <v>1</v>
      </c>
      <c r="E17" s="106">
        <v>4</v>
      </c>
      <c r="F17" s="106">
        <v>1</v>
      </c>
      <c r="G17" s="107" t="s">
        <v>22</v>
      </c>
      <c r="H17" s="196" t="s">
        <v>108</v>
      </c>
      <c r="I17" s="170">
        <v>3210265965</v>
      </c>
      <c r="J17" s="170">
        <v>0</v>
      </c>
      <c r="K17" s="170">
        <v>2587474368</v>
      </c>
      <c r="L17" s="170">
        <v>98556299</v>
      </c>
      <c r="M17" s="170">
        <v>669992962</v>
      </c>
      <c r="N17" s="170">
        <v>98950524</v>
      </c>
      <c r="O17" s="170">
        <v>653334292</v>
      </c>
      <c r="P17" s="170">
        <v>98950524</v>
      </c>
      <c r="Q17" s="170">
        <v>653334292</v>
      </c>
      <c r="R17" s="108">
        <f t="shared" si="2"/>
        <v>0.20870325677206</v>
      </c>
      <c r="S17" s="109">
        <f t="shared" si="3"/>
        <v>0.2035140699004358</v>
      </c>
    </row>
    <row r="18" spans="1:19" s="110" customFormat="1" ht="14.25">
      <c r="A18" s="188" t="s">
        <v>265</v>
      </c>
      <c r="B18" s="104">
        <v>1</v>
      </c>
      <c r="C18" s="105">
        <v>0</v>
      </c>
      <c r="D18" s="105">
        <v>1</v>
      </c>
      <c r="E18" s="106">
        <v>4</v>
      </c>
      <c r="F18" s="106">
        <v>2</v>
      </c>
      <c r="G18" s="107" t="s">
        <v>22</v>
      </c>
      <c r="H18" s="196" t="s">
        <v>109</v>
      </c>
      <c r="I18" s="170">
        <v>423361035</v>
      </c>
      <c r="J18" s="170">
        <v>0</v>
      </c>
      <c r="K18" s="170">
        <v>341228994</v>
      </c>
      <c r="L18" s="170">
        <v>68208998</v>
      </c>
      <c r="M18" s="170">
        <v>286025099</v>
      </c>
      <c r="N18" s="170">
        <v>68481834</v>
      </c>
      <c r="O18" s="170">
        <v>284618873</v>
      </c>
      <c r="P18" s="170">
        <v>68481834</v>
      </c>
      <c r="Q18" s="170">
        <v>284618873</v>
      </c>
      <c r="R18" s="108">
        <f t="shared" si="2"/>
        <v>0.67560563054651457</v>
      </c>
      <c r="S18" s="109">
        <f t="shared" si="3"/>
        <v>0.67228405419974469</v>
      </c>
    </row>
    <row r="19" spans="1:19" s="103" customFormat="1" ht="14.25">
      <c r="A19" s="187" t="s">
        <v>266</v>
      </c>
      <c r="B19" s="98">
        <v>1</v>
      </c>
      <c r="C19" s="99">
        <v>0</v>
      </c>
      <c r="D19" s="99">
        <v>1</v>
      </c>
      <c r="E19" s="111">
        <v>5</v>
      </c>
      <c r="F19" s="100"/>
      <c r="G19" s="100"/>
      <c r="H19" s="194" t="s">
        <v>110</v>
      </c>
      <c r="I19" s="211">
        <f>SUM(I20:I27)</f>
        <v>3240612000</v>
      </c>
      <c r="J19" s="169">
        <f t="shared" ref="J19:Q19" si="10">SUM(J20:J27)</f>
        <v>0</v>
      </c>
      <c r="K19" s="169">
        <f t="shared" si="10"/>
        <v>2623970976</v>
      </c>
      <c r="L19" s="169">
        <f t="shared" si="10"/>
        <v>90113254</v>
      </c>
      <c r="M19" s="169">
        <f t="shared" si="10"/>
        <v>456444094</v>
      </c>
      <c r="N19" s="169">
        <f t="shared" si="10"/>
        <v>90473707</v>
      </c>
      <c r="O19" s="169">
        <f t="shared" si="10"/>
        <v>438748420</v>
      </c>
      <c r="P19" s="169">
        <f t="shared" si="10"/>
        <v>90473707</v>
      </c>
      <c r="Q19" s="169">
        <f t="shared" si="10"/>
        <v>438748420</v>
      </c>
      <c r="R19" s="112">
        <f t="shared" si="2"/>
        <v>0.14085120156316153</v>
      </c>
      <c r="S19" s="113">
        <f t="shared" si="3"/>
        <v>0.13539060523135754</v>
      </c>
    </row>
    <row r="20" spans="1:19" s="110" customFormat="1" ht="14.25">
      <c r="A20" s="188" t="s">
        <v>267</v>
      </c>
      <c r="B20" s="104">
        <v>1</v>
      </c>
      <c r="C20" s="105">
        <v>0</v>
      </c>
      <c r="D20" s="105">
        <v>1</v>
      </c>
      <c r="E20" s="106">
        <v>5</v>
      </c>
      <c r="F20" s="106">
        <v>2</v>
      </c>
      <c r="G20" s="107" t="s">
        <v>22</v>
      </c>
      <c r="H20" s="197" t="s">
        <v>111</v>
      </c>
      <c r="I20" s="170">
        <v>403325088</v>
      </c>
      <c r="J20" s="170">
        <v>0</v>
      </c>
      <c r="K20" s="170">
        <v>325080021</v>
      </c>
      <c r="L20" s="170">
        <v>5548514</v>
      </c>
      <c r="M20" s="170">
        <v>131019094</v>
      </c>
      <c r="N20" s="170">
        <v>5570708</v>
      </c>
      <c r="O20" s="170">
        <v>129113540</v>
      </c>
      <c r="P20" s="170">
        <v>5570708</v>
      </c>
      <c r="Q20" s="170">
        <v>129113540</v>
      </c>
      <c r="R20" s="108">
        <f t="shared" si="2"/>
        <v>0.32484736977234602</v>
      </c>
      <c r="S20" s="109">
        <f t="shared" si="3"/>
        <v>0.32012275913766119</v>
      </c>
    </row>
    <row r="21" spans="1:19" s="110" customFormat="1" ht="14.25">
      <c r="A21" s="188" t="s">
        <v>268</v>
      </c>
      <c r="B21" s="104">
        <v>1</v>
      </c>
      <c r="C21" s="105">
        <v>0</v>
      </c>
      <c r="D21" s="105">
        <v>1</v>
      </c>
      <c r="E21" s="106">
        <v>5</v>
      </c>
      <c r="F21" s="106">
        <v>5</v>
      </c>
      <c r="G21" s="107" t="s">
        <v>22</v>
      </c>
      <c r="H21" s="197" t="s">
        <v>112</v>
      </c>
      <c r="I21" s="170">
        <v>59047594</v>
      </c>
      <c r="J21" s="170">
        <v>0</v>
      </c>
      <c r="K21" s="170">
        <v>47592361</v>
      </c>
      <c r="L21" s="170">
        <v>5001362</v>
      </c>
      <c r="M21" s="170">
        <v>24646077</v>
      </c>
      <c r="N21" s="170">
        <v>5021367</v>
      </c>
      <c r="O21" s="170">
        <v>24388957</v>
      </c>
      <c r="P21" s="170">
        <v>5021367</v>
      </c>
      <c r="Q21" s="170">
        <v>24388957</v>
      </c>
      <c r="R21" s="108">
        <f t="shared" si="2"/>
        <v>0.41739341657172346</v>
      </c>
      <c r="S21" s="109">
        <f t="shared" si="3"/>
        <v>0.41303896311168919</v>
      </c>
    </row>
    <row r="22" spans="1:19" s="110" customFormat="1" ht="14.25">
      <c r="A22" s="188" t="s">
        <v>269</v>
      </c>
      <c r="B22" s="104">
        <v>1</v>
      </c>
      <c r="C22" s="105">
        <v>0</v>
      </c>
      <c r="D22" s="105">
        <v>1</v>
      </c>
      <c r="E22" s="106">
        <v>5</v>
      </c>
      <c r="F22" s="106">
        <v>12</v>
      </c>
      <c r="G22" s="107" t="s">
        <v>22</v>
      </c>
      <c r="H22" s="197" t="s">
        <v>113</v>
      </c>
      <c r="I22" s="170">
        <v>3002420</v>
      </c>
      <c r="J22" s="170">
        <v>0</v>
      </c>
      <c r="K22" s="170">
        <v>2419951</v>
      </c>
      <c r="L22" s="170">
        <v>0</v>
      </c>
      <c r="M22" s="170">
        <v>18015</v>
      </c>
      <c r="N22" s="170">
        <v>0</v>
      </c>
      <c r="O22" s="170">
        <v>0</v>
      </c>
      <c r="P22" s="170">
        <v>0</v>
      </c>
      <c r="Q22" s="170">
        <v>0</v>
      </c>
      <c r="R22" s="108">
        <f t="shared" si="2"/>
        <v>6.0001598710373635E-3</v>
      </c>
      <c r="S22" s="109">
        <f t="shared" si="3"/>
        <v>0</v>
      </c>
    </row>
    <row r="23" spans="1:19" s="110" customFormat="1" ht="14.25">
      <c r="A23" s="188" t="s">
        <v>270</v>
      </c>
      <c r="B23" s="104">
        <v>1</v>
      </c>
      <c r="C23" s="105">
        <v>0</v>
      </c>
      <c r="D23" s="105">
        <v>1</v>
      </c>
      <c r="E23" s="106">
        <v>5</v>
      </c>
      <c r="F23" s="106">
        <v>14</v>
      </c>
      <c r="G23" s="107" t="s">
        <v>22</v>
      </c>
      <c r="H23" s="197" t="s">
        <v>114</v>
      </c>
      <c r="I23" s="170">
        <v>590475936</v>
      </c>
      <c r="J23" s="170">
        <v>0</v>
      </c>
      <c r="K23" s="170">
        <v>475923605</v>
      </c>
      <c r="L23" s="170">
        <v>0</v>
      </c>
      <c r="M23" s="170">
        <v>21905113</v>
      </c>
      <c r="N23" s="170">
        <v>0</v>
      </c>
      <c r="O23" s="170">
        <v>18435705</v>
      </c>
      <c r="P23" s="170">
        <v>0</v>
      </c>
      <c r="Q23" s="170">
        <v>18435705</v>
      </c>
      <c r="R23" s="108">
        <f t="shared" si="2"/>
        <v>3.7097384778098728E-2</v>
      </c>
      <c r="S23" s="109">
        <f t="shared" si="3"/>
        <v>3.122177192331848E-2</v>
      </c>
    </row>
    <row r="24" spans="1:19" s="110" customFormat="1" ht="14.25">
      <c r="A24" s="188" t="s">
        <v>271</v>
      </c>
      <c r="B24" s="104">
        <v>1</v>
      </c>
      <c r="C24" s="105">
        <v>0</v>
      </c>
      <c r="D24" s="105">
        <v>1</v>
      </c>
      <c r="E24" s="106">
        <v>5</v>
      </c>
      <c r="F24" s="106">
        <v>15</v>
      </c>
      <c r="G24" s="107" t="s">
        <v>22</v>
      </c>
      <c r="H24" s="197" t="s">
        <v>115</v>
      </c>
      <c r="I24" s="170">
        <v>614495296</v>
      </c>
      <c r="J24" s="170">
        <v>0</v>
      </c>
      <c r="K24" s="170">
        <v>495283209</v>
      </c>
      <c r="L24" s="170">
        <v>48816472</v>
      </c>
      <c r="M24" s="170">
        <v>233660335</v>
      </c>
      <c r="N24" s="170">
        <v>49011738</v>
      </c>
      <c r="O24" s="170">
        <v>230893257</v>
      </c>
      <c r="P24" s="170">
        <v>49011738</v>
      </c>
      <c r="Q24" s="170">
        <v>230893257</v>
      </c>
      <c r="R24" s="108">
        <f t="shared" si="2"/>
        <v>0.38024755685029688</v>
      </c>
      <c r="S24" s="109">
        <f t="shared" si="3"/>
        <v>0.3757445476035019</v>
      </c>
    </row>
    <row r="25" spans="1:19" s="110" customFormat="1" ht="14.25">
      <c r="A25" s="188" t="s">
        <v>272</v>
      </c>
      <c r="B25" s="104">
        <v>1</v>
      </c>
      <c r="C25" s="105">
        <v>0</v>
      </c>
      <c r="D25" s="105">
        <v>1</v>
      </c>
      <c r="E25" s="106">
        <v>5</v>
      </c>
      <c r="F25" s="106">
        <v>16</v>
      </c>
      <c r="G25" s="107" t="s">
        <v>22</v>
      </c>
      <c r="H25" s="197" t="s">
        <v>116</v>
      </c>
      <c r="I25" s="170">
        <v>1281032539</v>
      </c>
      <c r="J25" s="170">
        <v>0</v>
      </c>
      <c r="K25" s="170">
        <v>1032512226</v>
      </c>
      <c r="L25" s="170">
        <v>0</v>
      </c>
      <c r="M25" s="170">
        <v>12713155</v>
      </c>
      <c r="N25" s="170">
        <v>0</v>
      </c>
      <c r="O25" s="170">
        <v>5047067</v>
      </c>
      <c r="P25" s="170">
        <v>0</v>
      </c>
      <c r="Q25" s="170">
        <v>5047067</v>
      </c>
      <c r="R25" s="108">
        <f t="shared" si="2"/>
        <v>9.924146821379062E-3</v>
      </c>
      <c r="S25" s="109">
        <f t="shared" si="3"/>
        <v>3.9398429363393401E-3</v>
      </c>
    </row>
    <row r="26" spans="1:19" s="110" customFormat="1" ht="14.25">
      <c r="A26" s="188" t="s">
        <v>274</v>
      </c>
      <c r="B26" s="104">
        <v>1</v>
      </c>
      <c r="C26" s="105">
        <v>0</v>
      </c>
      <c r="D26" s="105">
        <v>1</v>
      </c>
      <c r="E26" s="106">
        <v>5</v>
      </c>
      <c r="F26" s="106">
        <v>47</v>
      </c>
      <c r="G26" s="107" t="s">
        <v>22</v>
      </c>
      <c r="H26" s="197" t="s">
        <v>117</v>
      </c>
      <c r="I26" s="170">
        <v>227183114</v>
      </c>
      <c r="J26" s="170">
        <v>0</v>
      </c>
      <c r="K26" s="170">
        <v>183109590</v>
      </c>
      <c r="L26" s="170">
        <v>0</v>
      </c>
      <c r="M26" s="170">
        <v>1363099</v>
      </c>
      <c r="N26" s="170">
        <v>0</v>
      </c>
      <c r="O26" s="170">
        <v>0</v>
      </c>
      <c r="P26" s="170">
        <v>0</v>
      </c>
      <c r="Q26" s="170">
        <v>0</v>
      </c>
      <c r="R26" s="108">
        <f t="shared" si="2"/>
        <v>6.0000013909484486E-3</v>
      </c>
      <c r="S26" s="109">
        <f t="shared" si="3"/>
        <v>0</v>
      </c>
    </row>
    <row r="27" spans="1:19" s="110" customFormat="1" ht="14.25">
      <c r="A27" s="188" t="s">
        <v>273</v>
      </c>
      <c r="B27" s="104">
        <v>1</v>
      </c>
      <c r="C27" s="105">
        <v>0</v>
      </c>
      <c r="D27" s="105">
        <v>1</v>
      </c>
      <c r="E27" s="106">
        <v>5</v>
      </c>
      <c r="F27" s="106">
        <v>92</v>
      </c>
      <c r="G27" s="107" t="s">
        <v>22</v>
      </c>
      <c r="H27" s="197" t="s">
        <v>118</v>
      </c>
      <c r="I27" s="170">
        <v>62050013</v>
      </c>
      <c r="J27" s="170">
        <v>0</v>
      </c>
      <c r="K27" s="170">
        <v>62050013</v>
      </c>
      <c r="L27" s="170">
        <v>30746906</v>
      </c>
      <c r="M27" s="170">
        <v>31119206</v>
      </c>
      <c r="N27" s="170">
        <v>30869894</v>
      </c>
      <c r="O27" s="170">
        <v>30869894</v>
      </c>
      <c r="P27" s="170">
        <v>30869894</v>
      </c>
      <c r="Q27" s="170">
        <v>30869894</v>
      </c>
      <c r="R27" s="108">
        <f t="shared" si="2"/>
        <v>0.50151812216380998</v>
      </c>
      <c r="S27" s="109">
        <f t="shared" si="3"/>
        <v>0.49750020197417205</v>
      </c>
    </row>
    <row r="28" spans="1:19" s="116" customFormat="1" ht="24" customHeight="1">
      <c r="A28" s="189" t="s">
        <v>275</v>
      </c>
      <c r="B28" s="98">
        <v>1</v>
      </c>
      <c r="C28" s="99">
        <v>0</v>
      </c>
      <c r="D28" s="99">
        <v>1</v>
      </c>
      <c r="E28" s="111">
        <v>8</v>
      </c>
      <c r="F28" s="100"/>
      <c r="G28" s="100"/>
      <c r="H28" s="198" t="s">
        <v>119</v>
      </c>
      <c r="I28" s="213">
        <f t="shared" ref="I28:Q28" si="11">+I29</f>
        <v>800830000</v>
      </c>
      <c r="J28" s="171">
        <f t="shared" si="11"/>
        <v>0</v>
      </c>
      <c r="K28" s="171">
        <f t="shared" si="11"/>
        <v>0</v>
      </c>
      <c r="L28" s="171">
        <f t="shared" si="11"/>
        <v>0</v>
      </c>
      <c r="M28" s="171">
        <f t="shared" si="11"/>
        <v>0</v>
      </c>
      <c r="N28" s="171">
        <f t="shared" si="11"/>
        <v>0</v>
      </c>
      <c r="O28" s="171">
        <f t="shared" si="11"/>
        <v>0</v>
      </c>
      <c r="P28" s="171">
        <f t="shared" si="11"/>
        <v>0</v>
      </c>
      <c r="Q28" s="171">
        <f t="shared" si="11"/>
        <v>0</v>
      </c>
      <c r="R28" s="114">
        <f t="shared" si="2"/>
        <v>0</v>
      </c>
      <c r="S28" s="115">
        <f t="shared" si="3"/>
        <v>0</v>
      </c>
    </row>
    <row r="29" spans="1:19" s="110" customFormat="1" ht="14.25">
      <c r="A29" s="188" t="s">
        <v>276</v>
      </c>
      <c r="B29" s="104">
        <v>1</v>
      </c>
      <c r="C29" s="105">
        <v>0</v>
      </c>
      <c r="D29" s="105">
        <v>1</v>
      </c>
      <c r="E29" s="106">
        <v>8</v>
      </c>
      <c r="F29" s="106">
        <v>1</v>
      </c>
      <c r="G29" s="107" t="s">
        <v>22</v>
      </c>
      <c r="H29" s="197" t="s">
        <v>120</v>
      </c>
      <c r="I29" s="170">
        <v>800830000</v>
      </c>
      <c r="J29" s="170">
        <v>0</v>
      </c>
      <c r="K29" s="170">
        <v>0</v>
      </c>
      <c r="L29" s="170">
        <v>0</v>
      </c>
      <c r="M29" s="170">
        <v>0</v>
      </c>
      <c r="N29" s="170">
        <v>0</v>
      </c>
      <c r="O29" s="170">
        <v>0</v>
      </c>
      <c r="P29" s="170">
        <v>0</v>
      </c>
      <c r="Q29" s="170">
        <v>0</v>
      </c>
      <c r="R29" s="108">
        <f t="shared" si="2"/>
        <v>0</v>
      </c>
      <c r="S29" s="117">
        <f t="shared" si="3"/>
        <v>0</v>
      </c>
    </row>
    <row r="30" spans="1:19" s="116" customFormat="1" ht="24">
      <c r="A30" s="189" t="s">
        <v>277</v>
      </c>
      <c r="B30" s="98">
        <v>1</v>
      </c>
      <c r="C30" s="99">
        <v>0</v>
      </c>
      <c r="D30" s="99">
        <v>1</v>
      </c>
      <c r="E30" s="111">
        <v>9</v>
      </c>
      <c r="F30" s="100"/>
      <c r="G30" s="100"/>
      <c r="H30" s="198" t="s">
        <v>121</v>
      </c>
      <c r="I30" s="213">
        <f t="shared" ref="I30:Q30" si="12">SUM(I31:I32)</f>
        <v>234945000</v>
      </c>
      <c r="J30" s="171">
        <f t="shared" si="12"/>
        <v>0</v>
      </c>
      <c r="K30" s="171">
        <f t="shared" si="12"/>
        <v>189365670</v>
      </c>
      <c r="L30" s="171">
        <f t="shared" si="12"/>
        <v>5561113</v>
      </c>
      <c r="M30" s="171">
        <f t="shared" si="12"/>
        <v>61076562</v>
      </c>
      <c r="N30" s="171">
        <f t="shared" si="12"/>
        <v>5583357</v>
      </c>
      <c r="O30" s="171">
        <f t="shared" si="12"/>
        <v>59905560</v>
      </c>
      <c r="P30" s="171">
        <f t="shared" si="12"/>
        <v>5583357</v>
      </c>
      <c r="Q30" s="171">
        <f t="shared" si="12"/>
        <v>59905560</v>
      </c>
      <c r="R30" s="118">
        <f t="shared" si="2"/>
        <v>0.25996110579071696</v>
      </c>
      <c r="S30" s="119">
        <f t="shared" si="3"/>
        <v>0.25497695205260806</v>
      </c>
    </row>
    <row r="31" spans="1:19" s="110" customFormat="1" ht="14.25">
      <c r="A31" s="188" t="s">
        <v>278</v>
      </c>
      <c r="B31" s="104">
        <v>1</v>
      </c>
      <c r="C31" s="105">
        <v>0</v>
      </c>
      <c r="D31" s="105">
        <v>1</v>
      </c>
      <c r="E31" s="106">
        <v>9</v>
      </c>
      <c r="F31" s="106">
        <v>1</v>
      </c>
      <c r="G31" s="107" t="s">
        <v>22</v>
      </c>
      <c r="H31" s="196" t="s">
        <v>122</v>
      </c>
      <c r="I31" s="212">
        <v>55815663</v>
      </c>
      <c r="J31" s="170">
        <v>0</v>
      </c>
      <c r="K31" s="170">
        <v>44987424</v>
      </c>
      <c r="L31" s="170">
        <v>5561113</v>
      </c>
      <c r="M31" s="170">
        <v>24602151</v>
      </c>
      <c r="N31" s="170">
        <v>5583357</v>
      </c>
      <c r="O31" s="170">
        <v>24364326</v>
      </c>
      <c r="P31" s="170">
        <v>5583357</v>
      </c>
      <c r="Q31" s="170">
        <v>24364326</v>
      </c>
      <c r="R31" s="108">
        <f t="shared" si="2"/>
        <v>0.4407750383615438</v>
      </c>
      <c r="S31" s="109">
        <f t="shared" si="3"/>
        <v>0.43651413761760743</v>
      </c>
    </row>
    <row r="32" spans="1:19" s="110" customFormat="1" ht="14.25">
      <c r="A32" s="188" t="s">
        <v>279</v>
      </c>
      <c r="B32" s="104">
        <v>1</v>
      </c>
      <c r="C32" s="105">
        <v>0</v>
      </c>
      <c r="D32" s="105">
        <v>1</v>
      </c>
      <c r="E32" s="106">
        <v>9</v>
      </c>
      <c r="F32" s="106">
        <v>3</v>
      </c>
      <c r="G32" s="107" t="s">
        <v>22</v>
      </c>
      <c r="H32" s="196" t="s">
        <v>123</v>
      </c>
      <c r="I32" s="212">
        <v>179129337</v>
      </c>
      <c r="J32" s="170">
        <v>0</v>
      </c>
      <c r="K32" s="170">
        <v>144378246</v>
      </c>
      <c r="L32" s="170">
        <v>0</v>
      </c>
      <c r="M32" s="170">
        <v>36474411</v>
      </c>
      <c r="N32" s="170">
        <v>0</v>
      </c>
      <c r="O32" s="170">
        <v>35541234</v>
      </c>
      <c r="P32" s="170">
        <v>0</v>
      </c>
      <c r="Q32" s="170">
        <v>35541234</v>
      </c>
      <c r="R32" s="108">
        <f t="shared" si="2"/>
        <v>0.20362053257641433</v>
      </c>
      <c r="S32" s="109">
        <f t="shared" si="3"/>
        <v>0.19841101739800443</v>
      </c>
    </row>
    <row r="33" spans="1:19" s="103" customFormat="1" ht="18.75" customHeight="1">
      <c r="A33" s="187" t="s">
        <v>243</v>
      </c>
      <c r="B33" s="98">
        <v>1</v>
      </c>
      <c r="C33" s="99">
        <v>0</v>
      </c>
      <c r="D33" s="99">
        <v>2</v>
      </c>
      <c r="E33" s="100"/>
      <c r="F33" s="100"/>
      <c r="G33" s="111">
        <v>20</v>
      </c>
      <c r="H33" s="195" t="s">
        <v>21</v>
      </c>
      <c r="I33" s="211">
        <f t="shared" ref="I33:Q33" si="13">I34+I35</f>
        <v>1776164000</v>
      </c>
      <c r="J33" s="169">
        <f t="shared" si="13"/>
        <v>0</v>
      </c>
      <c r="K33" s="169">
        <f t="shared" si="13"/>
        <v>1613441314</v>
      </c>
      <c r="L33" s="169">
        <f t="shared" si="13"/>
        <v>12844326</v>
      </c>
      <c r="M33" s="169">
        <f t="shared" si="13"/>
        <v>1393139691</v>
      </c>
      <c r="N33" s="169">
        <f t="shared" si="13"/>
        <v>118147810</v>
      </c>
      <c r="O33" s="169">
        <f t="shared" si="13"/>
        <v>482104973</v>
      </c>
      <c r="P33" s="169">
        <f t="shared" si="13"/>
        <v>118147810</v>
      </c>
      <c r="Q33" s="169">
        <f t="shared" si="13"/>
        <v>482104973</v>
      </c>
      <c r="R33" s="112">
        <f t="shared" si="2"/>
        <v>0.7843530726892336</v>
      </c>
      <c r="S33" s="113">
        <f t="shared" si="3"/>
        <v>0.27143043829286034</v>
      </c>
    </row>
    <row r="34" spans="1:19" s="110" customFormat="1" ht="14.25">
      <c r="A34" s="188" t="s">
        <v>244</v>
      </c>
      <c r="B34" s="104">
        <v>1</v>
      </c>
      <c r="C34" s="105">
        <v>0</v>
      </c>
      <c r="D34" s="105">
        <v>2</v>
      </c>
      <c r="E34" s="106">
        <v>12</v>
      </c>
      <c r="F34" s="107"/>
      <c r="G34" s="106">
        <v>20</v>
      </c>
      <c r="H34" s="196" t="s">
        <v>23</v>
      </c>
      <c r="I34" s="170">
        <v>1775949192</v>
      </c>
      <c r="J34" s="170">
        <v>0</v>
      </c>
      <c r="K34" s="170">
        <v>1613226506</v>
      </c>
      <c r="L34" s="170">
        <v>12844326</v>
      </c>
      <c r="M34" s="170">
        <v>1392924883</v>
      </c>
      <c r="N34" s="170">
        <v>118147810</v>
      </c>
      <c r="O34" s="170">
        <v>482104973</v>
      </c>
      <c r="P34" s="170">
        <v>118147810</v>
      </c>
      <c r="Q34" s="170">
        <v>482104973</v>
      </c>
      <c r="R34" s="108">
        <f t="shared" si="2"/>
        <v>0.78432698935004219</v>
      </c>
      <c r="S34" s="109">
        <f t="shared" si="3"/>
        <v>0.27146326886585842</v>
      </c>
    </row>
    <row r="35" spans="1:19" s="110" customFormat="1" ht="14.25">
      <c r="A35" s="188" t="s">
        <v>245</v>
      </c>
      <c r="B35" s="104">
        <v>1</v>
      </c>
      <c r="C35" s="105">
        <v>0</v>
      </c>
      <c r="D35" s="105">
        <v>2</v>
      </c>
      <c r="E35" s="106">
        <v>14</v>
      </c>
      <c r="F35" s="107"/>
      <c r="G35" s="106">
        <v>20</v>
      </c>
      <c r="H35" s="196" t="s">
        <v>124</v>
      </c>
      <c r="I35" s="170">
        <v>214808</v>
      </c>
      <c r="J35" s="170">
        <v>0</v>
      </c>
      <c r="K35" s="170">
        <v>214808</v>
      </c>
      <c r="L35" s="170">
        <v>0</v>
      </c>
      <c r="M35" s="170">
        <v>214808</v>
      </c>
      <c r="N35" s="170">
        <v>0</v>
      </c>
      <c r="O35" s="170">
        <v>0</v>
      </c>
      <c r="P35" s="170">
        <v>0</v>
      </c>
      <c r="Q35" s="170">
        <v>0</v>
      </c>
      <c r="R35" s="108">
        <f t="shared" si="2"/>
        <v>1</v>
      </c>
      <c r="S35" s="109">
        <f t="shared" si="3"/>
        <v>0</v>
      </c>
    </row>
    <row r="36" spans="1:19" s="116" customFormat="1" ht="27.75" customHeight="1">
      <c r="A36" s="189" t="s">
        <v>214</v>
      </c>
      <c r="B36" s="98">
        <v>1</v>
      </c>
      <c r="C36" s="99">
        <v>0</v>
      </c>
      <c r="D36" s="99">
        <v>5</v>
      </c>
      <c r="E36" s="100"/>
      <c r="F36" s="100"/>
      <c r="G36" s="100"/>
      <c r="H36" s="199" t="s">
        <v>125</v>
      </c>
      <c r="I36" s="213">
        <f t="shared" ref="I36:Q36" si="14">I37+I42+I45+I46</f>
        <v>5832352000</v>
      </c>
      <c r="J36" s="171">
        <f t="shared" si="14"/>
        <v>0</v>
      </c>
      <c r="K36" s="171">
        <f t="shared" si="14"/>
        <v>5022155710</v>
      </c>
      <c r="L36" s="171">
        <f t="shared" si="14"/>
        <v>376970618</v>
      </c>
      <c r="M36" s="171">
        <f t="shared" si="14"/>
        <v>2249441534</v>
      </c>
      <c r="N36" s="171">
        <f t="shared" si="14"/>
        <v>378146010</v>
      </c>
      <c r="O36" s="171">
        <f t="shared" si="14"/>
        <v>2221687600</v>
      </c>
      <c r="P36" s="171">
        <f t="shared" si="14"/>
        <v>295023428</v>
      </c>
      <c r="Q36" s="171">
        <f t="shared" si="14"/>
        <v>2138565018</v>
      </c>
      <c r="R36" s="118">
        <f t="shared" si="2"/>
        <v>0.38568343165844587</v>
      </c>
      <c r="S36" s="119">
        <f t="shared" si="3"/>
        <v>0.38092481386582977</v>
      </c>
    </row>
    <row r="37" spans="1:19" s="103" customFormat="1" ht="14.25">
      <c r="A37" s="187" t="s">
        <v>215</v>
      </c>
      <c r="B37" s="98">
        <v>1</v>
      </c>
      <c r="C37" s="99">
        <v>0</v>
      </c>
      <c r="D37" s="99">
        <v>5</v>
      </c>
      <c r="E37" s="111">
        <v>1</v>
      </c>
      <c r="F37" s="100"/>
      <c r="G37" s="100"/>
      <c r="H37" s="195" t="s">
        <v>126</v>
      </c>
      <c r="I37" s="211">
        <f t="shared" ref="I37:P37" si="15">SUM(I38:I41)</f>
        <v>3346054959</v>
      </c>
      <c r="J37" s="169">
        <f t="shared" si="15"/>
        <v>0</v>
      </c>
      <c r="K37" s="169">
        <f t="shared" si="15"/>
        <v>2955871976</v>
      </c>
      <c r="L37" s="169">
        <f t="shared" si="15"/>
        <v>211573026</v>
      </c>
      <c r="M37" s="169">
        <f t="shared" si="15"/>
        <v>1259343469</v>
      </c>
      <c r="N37" s="169">
        <f t="shared" si="15"/>
        <v>212419318</v>
      </c>
      <c r="O37" s="169">
        <f t="shared" si="15"/>
        <v>1242288816</v>
      </c>
      <c r="P37" s="169">
        <f t="shared" si="15"/>
        <v>212419318</v>
      </c>
      <c r="Q37" s="169">
        <f t="shared" ref="Q37" si="16">SUM(Q38:Q41)</f>
        <v>1242288816</v>
      </c>
      <c r="R37" s="112">
        <f t="shared" si="2"/>
        <v>0.37636664203996417</v>
      </c>
      <c r="S37" s="113">
        <f t="shared" si="3"/>
        <v>0.37126969856205522</v>
      </c>
    </row>
    <row r="38" spans="1:19" s="110" customFormat="1" ht="14.25">
      <c r="A38" s="188" t="s">
        <v>280</v>
      </c>
      <c r="B38" s="104">
        <v>1</v>
      </c>
      <c r="C38" s="105">
        <v>0</v>
      </c>
      <c r="D38" s="105">
        <v>5</v>
      </c>
      <c r="E38" s="106">
        <v>1</v>
      </c>
      <c r="F38" s="106">
        <v>1</v>
      </c>
      <c r="G38" s="106">
        <v>20</v>
      </c>
      <c r="H38" s="196" t="s">
        <v>127</v>
      </c>
      <c r="I38" s="170">
        <v>515765832</v>
      </c>
      <c r="J38" s="170">
        <v>0</v>
      </c>
      <c r="K38" s="170">
        <v>415707261</v>
      </c>
      <c r="L38" s="170">
        <v>40258000</v>
      </c>
      <c r="M38" s="170">
        <v>238091495</v>
      </c>
      <c r="N38" s="170">
        <v>40419032</v>
      </c>
      <c r="O38" s="170">
        <v>235936886</v>
      </c>
      <c r="P38" s="170">
        <v>40419032</v>
      </c>
      <c r="Q38" s="170">
        <v>235936886</v>
      </c>
      <c r="R38" s="108">
        <f t="shared" si="2"/>
        <v>0.4616271187968109</v>
      </c>
      <c r="S38" s="109">
        <f t="shared" si="3"/>
        <v>0.45744962415424217</v>
      </c>
    </row>
    <row r="39" spans="1:19" s="110" customFormat="1" ht="14.25">
      <c r="A39" s="188" t="s">
        <v>281</v>
      </c>
      <c r="B39" s="104">
        <v>1</v>
      </c>
      <c r="C39" s="105">
        <v>0</v>
      </c>
      <c r="D39" s="105">
        <v>5</v>
      </c>
      <c r="E39" s="106">
        <v>1</v>
      </c>
      <c r="F39" s="106">
        <v>3</v>
      </c>
      <c r="G39" s="106">
        <v>20</v>
      </c>
      <c r="H39" s="196" t="s">
        <v>128</v>
      </c>
      <c r="I39" s="170">
        <v>1353959409</v>
      </c>
      <c r="J39" s="170">
        <v>0</v>
      </c>
      <c r="K39" s="170">
        <v>1350242963</v>
      </c>
      <c r="L39" s="170">
        <v>74451759</v>
      </c>
      <c r="M39" s="170">
        <v>450706589</v>
      </c>
      <c r="N39" s="170">
        <v>74749566</v>
      </c>
      <c r="O39" s="170">
        <v>442417773</v>
      </c>
      <c r="P39" s="170">
        <v>74749566</v>
      </c>
      <c r="Q39" s="170">
        <v>442417773</v>
      </c>
      <c r="R39" s="108">
        <f t="shared" si="2"/>
        <v>0.33288042906166621</v>
      </c>
      <c r="S39" s="109">
        <f t="shared" si="3"/>
        <v>0.32675852027702851</v>
      </c>
    </row>
    <row r="40" spans="1:19" s="110" customFormat="1" ht="11.25" customHeight="1">
      <c r="A40" s="188" t="s">
        <v>282</v>
      </c>
      <c r="B40" s="104">
        <v>1</v>
      </c>
      <c r="C40" s="105">
        <v>0</v>
      </c>
      <c r="D40" s="105">
        <v>5</v>
      </c>
      <c r="E40" s="106">
        <v>1</v>
      </c>
      <c r="F40" s="106">
        <v>4</v>
      </c>
      <c r="G40" s="106">
        <v>20</v>
      </c>
      <c r="H40" s="196" t="s">
        <v>129</v>
      </c>
      <c r="I40" s="170">
        <v>1186461324</v>
      </c>
      <c r="J40" s="170">
        <v>0</v>
      </c>
      <c r="K40" s="170">
        <v>956287827</v>
      </c>
      <c r="L40" s="170">
        <v>79584035</v>
      </c>
      <c r="M40" s="170">
        <v>470441831</v>
      </c>
      <c r="N40" s="170">
        <v>79902371</v>
      </c>
      <c r="O40" s="170">
        <v>465176356</v>
      </c>
      <c r="P40" s="170">
        <v>79902371</v>
      </c>
      <c r="Q40" s="170">
        <v>465176356</v>
      </c>
      <c r="R40" s="108">
        <f t="shared" si="2"/>
        <v>0.39650835765464865</v>
      </c>
      <c r="S40" s="109">
        <f t="shared" si="3"/>
        <v>0.39207039166832547</v>
      </c>
    </row>
    <row r="41" spans="1:19" s="110" customFormat="1" ht="14.25">
      <c r="A41" s="188" t="s">
        <v>283</v>
      </c>
      <c r="B41" s="104">
        <v>1</v>
      </c>
      <c r="C41" s="105">
        <v>0</v>
      </c>
      <c r="D41" s="105">
        <v>5</v>
      </c>
      <c r="E41" s="106">
        <v>1</v>
      </c>
      <c r="F41" s="106">
        <v>5</v>
      </c>
      <c r="G41" s="106">
        <v>20</v>
      </c>
      <c r="H41" s="196" t="s">
        <v>130</v>
      </c>
      <c r="I41" s="170">
        <v>289868394</v>
      </c>
      <c r="J41" s="170">
        <v>0</v>
      </c>
      <c r="K41" s="170">
        <v>233633925</v>
      </c>
      <c r="L41" s="170">
        <v>17279232</v>
      </c>
      <c r="M41" s="170">
        <v>100103554</v>
      </c>
      <c r="N41" s="170">
        <v>17348349</v>
      </c>
      <c r="O41" s="170">
        <v>98757801</v>
      </c>
      <c r="P41" s="170">
        <v>17348349</v>
      </c>
      <c r="Q41" s="170">
        <v>98757801</v>
      </c>
      <c r="R41" s="108">
        <f t="shared" si="2"/>
        <v>0.3453413896514706</v>
      </c>
      <c r="S41" s="109">
        <f t="shared" si="3"/>
        <v>0.34069875517370135</v>
      </c>
    </row>
    <row r="42" spans="1:19" s="103" customFormat="1" ht="14.25">
      <c r="A42" s="187" t="s">
        <v>216</v>
      </c>
      <c r="B42" s="98">
        <v>1</v>
      </c>
      <c r="C42" s="99">
        <v>0</v>
      </c>
      <c r="D42" s="99">
        <v>5</v>
      </c>
      <c r="E42" s="111">
        <v>2</v>
      </c>
      <c r="F42" s="100"/>
      <c r="G42" s="100"/>
      <c r="H42" s="195" t="s">
        <v>131</v>
      </c>
      <c r="I42" s="211">
        <f>+I43+I44</f>
        <v>1714647384</v>
      </c>
      <c r="J42" s="169">
        <f t="shared" ref="J42:Q42" si="17">+J43+J44</f>
        <v>0</v>
      </c>
      <c r="K42" s="169">
        <f t="shared" si="17"/>
        <v>1444334111</v>
      </c>
      <c r="L42" s="169">
        <f t="shared" si="17"/>
        <v>115076192</v>
      </c>
      <c r="M42" s="169">
        <f t="shared" si="17"/>
        <v>691728367</v>
      </c>
      <c r="N42" s="169">
        <f t="shared" si="17"/>
        <v>115204006</v>
      </c>
      <c r="O42" s="169">
        <f t="shared" si="17"/>
        <v>684484026</v>
      </c>
      <c r="P42" s="169">
        <f t="shared" si="17"/>
        <v>32081424</v>
      </c>
      <c r="Q42" s="169">
        <f t="shared" si="17"/>
        <v>601361444</v>
      </c>
      <c r="R42" s="112">
        <f t="shared" si="2"/>
        <v>0.40342310229774919</v>
      </c>
      <c r="S42" s="113">
        <f t="shared" si="3"/>
        <v>0.39919812807412769</v>
      </c>
    </row>
    <row r="43" spans="1:19" s="110" customFormat="1" ht="14.25">
      <c r="A43" s="188" t="s">
        <v>285</v>
      </c>
      <c r="B43" s="104">
        <v>1</v>
      </c>
      <c r="C43" s="105">
        <v>0</v>
      </c>
      <c r="D43" s="105">
        <v>5</v>
      </c>
      <c r="E43" s="106">
        <v>2</v>
      </c>
      <c r="F43" s="106">
        <v>2</v>
      </c>
      <c r="G43" s="106">
        <v>20</v>
      </c>
      <c r="H43" s="196" t="s">
        <v>132</v>
      </c>
      <c r="I43" s="170">
        <v>1393367384</v>
      </c>
      <c r="J43" s="170">
        <v>0</v>
      </c>
      <c r="K43" s="170">
        <v>1123054111</v>
      </c>
      <c r="L43" s="170">
        <v>83122582</v>
      </c>
      <c r="M43" s="170">
        <v>506114255</v>
      </c>
      <c r="N43" s="170">
        <v>83122582</v>
      </c>
      <c r="O43" s="170">
        <v>499412577</v>
      </c>
      <c r="P43" s="170">
        <v>0</v>
      </c>
      <c r="Q43" s="170">
        <v>416289995</v>
      </c>
      <c r="R43" s="108">
        <f t="shared" si="2"/>
        <v>0.3632310191925664</v>
      </c>
      <c r="S43" s="109">
        <f t="shared" si="3"/>
        <v>0.35842131998691884</v>
      </c>
    </row>
    <row r="44" spans="1:19" s="110" customFormat="1" ht="13.5" customHeight="1">
      <c r="A44" s="188" t="s">
        <v>286</v>
      </c>
      <c r="B44" s="104">
        <v>1</v>
      </c>
      <c r="C44" s="105">
        <v>0</v>
      </c>
      <c r="D44" s="105">
        <v>5</v>
      </c>
      <c r="E44" s="106">
        <v>2</v>
      </c>
      <c r="F44" s="106">
        <v>3</v>
      </c>
      <c r="G44" s="106">
        <v>20</v>
      </c>
      <c r="H44" s="196" t="s">
        <v>133</v>
      </c>
      <c r="I44" s="170">
        <v>321280000</v>
      </c>
      <c r="J44" s="170">
        <v>0</v>
      </c>
      <c r="K44" s="170">
        <v>321280000</v>
      </c>
      <c r="L44" s="170">
        <v>31953610</v>
      </c>
      <c r="M44" s="170">
        <v>185614112</v>
      </c>
      <c r="N44" s="170">
        <v>32081424</v>
      </c>
      <c r="O44" s="170">
        <v>185071449</v>
      </c>
      <c r="P44" s="170">
        <v>32081424</v>
      </c>
      <c r="Q44" s="170">
        <v>185071449</v>
      </c>
      <c r="R44" s="108">
        <f t="shared" si="2"/>
        <v>0.57773316733067726</v>
      </c>
      <c r="S44" s="109">
        <f t="shared" si="3"/>
        <v>0.57604410171812748</v>
      </c>
    </row>
    <row r="45" spans="1:19" s="110" customFormat="1" ht="14.25">
      <c r="A45" s="188" t="s">
        <v>284</v>
      </c>
      <c r="B45" s="104">
        <v>1</v>
      </c>
      <c r="C45" s="105">
        <v>0</v>
      </c>
      <c r="D45" s="105">
        <v>5</v>
      </c>
      <c r="E45" s="106">
        <v>6</v>
      </c>
      <c r="F45" s="107"/>
      <c r="G45" s="106">
        <v>20</v>
      </c>
      <c r="H45" s="196" t="s">
        <v>134</v>
      </c>
      <c r="I45" s="170">
        <v>462789884</v>
      </c>
      <c r="J45" s="170">
        <v>0</v>
      </c>
      <c r="K45" s="170">
        <v>373008646</v>
      </c>
      <c r="L45" s="170">
        <v>30192600</v>
      </c>
      <c r="M45" s="170">
        <v>179018639</v>
      </c>
      <c r="N45" s="170">
        <v>30313371</v>
      </c>
      <c r="O45" s="170">
        <v>176946867</v>
      </c>
      <c r="P45" s="170">
        <v>30313371</v>
      </c>
      <c r="Q45" s="170">
        <v>176946867</v>
      </c>
      <c r="R45" s="108">
        <f t="shared" si="2"/>
        <v>0.38682487493611678</v>
      </c>
      <c r="S45" s="109">
        <f t="shared" si="3"/>
        <v>0.38234817379888969</v>
      </c>
    </row>
    <row r="46" spans="1:19" s="110" customFormat="1" ht="14.25">
      <c r="A46" s="188" t="s">
        <v>287</v>
      </c>
      <c r="B46" s="104">
        <v>1</v>
      </c>
      <c r="C46" s="105">
        <v>0</v>
      </c>
      <c r="D46" s="105">
        <v>5</v>
      </c>
      <c r="E46" s="106">
        <v>7</v>
      </c>
      <c r="F46" s="107"/>
      <c r="G46" s="106">
        <v>20</v>
      </c>
      <c r="H46" s="196" t="s">
        <v>135</v>
      </c>
      <c r="I46" s="170">
        <v>308859773</v>
      </c>
      <c r="J46" s="170">
        <v>0</v>
      </c>
      <c r="K46" s="170">
        <v>248940977</v>
      </c>
      <c r="L46" s="170">
        <v>20128800</v>
      </c>
      <c r="M46" s="170">
        <v>119351059</v>
      </c>
      <c r="N46" s="170">
        <v>20209315</v>
      </c>
      <c r="O46" s="170">
        <v>117967891</v>
      </c>
      <c r="P46" s="170">
        <v>20209315</v>
      </c>
      <c r="Q46" s="170">
        <v>117967891</v>
      </c>
      <c r="R46" s="108">
        <f t="shared" si="2"/>
        <v>0.38642474492785434</v>
      </c>
      <c r="S46" s="109">
        <f t="shared" si="3"/>
        <v>0.38194644078819551</v>
      </c>
    </row>
    <row r="47" spans="1:19" s="103" customFormat="1" ht="14.25">
      <c r="A47" s="187" t="s">
        <v>217</v>
      </c>
      <c r="B47" s="98">
        <v>2</v>
      </c>
      <c r="C47" s="99"/>
      <c r="D47" s="99"/>
      <c r="E47" s="100"/>
      <c r="F47" s="100"/>
      <c r="G47" s="100"/>
      <c r="H47" s="195" t="s">
        <v>24</v>
      </c>
      <c r="I47" s="211">
        <f>I48+I56</f>
        <v>9895350000</v>
      </c>
      <c r="J47" s="169">
        <f t="shared" ref="J47:Q47" si="18">J48+J56</f>
        <v>1181543390</v>
      </c>
      <c r="K47" s="169">
        <f t="shared" si="18"/>
        <v>8445781897.3999996</v>
      </c>
      <c r="L47" s="169">
        <f t="shared" si="18"/>
        <v>31742793</v>
      </c>
      <c r="M47" s="169">
        <f t="shared" si="18"/>
        <v>4635601911.1999998</v>
      </c>
      <c r="N47" s="169">
        <f t="shared" si="18"/>
        <v>447844775.68000001</v>
      </c>
      <c r="O47" s="169">
        <f t="shared" si="18"/>
        <v>2608506904.4699998</v>
      </c>
      <c r="P47" s="169">
        <f t="shared" si="18"/>
        <v>432259161.68000001</v>
      </c>
      <c r="Q47" s="169">
        <f t="shared" si="18"/>
        <v>2567275843.4699998</v>
      </c>
      <c r="R47" s="124">
        <f t="shared" si="2"/>
        <v>0.4684626527813569</v>
      </c>
      <c r="S47" s="113">
        <f t="shared" si="3"/>
        <v>0.26360936242477523</v>
      </c>
    </row>
    <row r="48" spans="1:19" s="103" customFormat="1" ht="14.25">
      <c r="A48" s="187" t="s">
        <v>218</v>
      </c>
      <c r="B48" s="98">
        <v>2</v>
      </c>
      <c r="C48" s="99">
        <v>0</v>
      </c>
      <c r="D48" s="99">
        <v>3</v>
      </c>
      <c r="E48" s="100"/>
      <c r="F48" s="100"/>
      <c r="G48" s="100"/>
      <c r="H48" s="195" t="s">
        <v>136</v>
      </c>
      <c r="I48" s="211">
        <f>+I49+I54</f>
        <v>853825000</v>
      </c>
      <c r="J48" s="169">
        <f t="shared" ref="J48:Q48" si="19">+J49+J54</f>
        <v>56120</v>
      </c>
      <c r="K48" s="169">
        <f t="shared" si="19"/>
        <v>301892399</v>
      </c>
      <c r="L48" s="169">
        <f t="shared" si="19"/>
        <v>56120</v>
      </c>
      <c r="M48" s="169">
        <f t="shared" si="19"/>
        <v>301892399</v>
      </c>
      <c r="N48" s="169">
        <f t="shared" si="19"/>
        <v>61808</v>
      </c>
      <c r="O48" s="169">
        <f t="shared" si="19"/>
        <v>298488032</v>
      </c>
      <c r="P48" s="169">
        <f t="shared" si="19"/>
        <v>61808</v>
      </c>
      <c r="Q48" s="169">
        <f t="shared" si="19"/>
        <v>298488032</v>
      </c>
      <c r="R48" s="124">
        <f t="shared" si="2"/>
        <v>0.35357643428102947</v>
      </c>
      <c r="S48" s="113">
        <f t="shared" si="3"/>
        <v>0.34958923901267824</v>
      </c>
    </row>
    <row r="49" spans="1:19" s="103" customFormat="1" ht="14.25">
      <c r="A49" s="187" t="s">
        <v>219</v>
      </c>
      <c r="B49" s="98">
        <v>2</v>
      </c>
      <c r="C49" s="99">
        <v>0</v>
      </c>
      <c r="D49" s="99">
        <v>3</v>
      </c>
      <c r="E49" s="111">
        <v>50</v>
      </c>
      <c r="F49" s="100"/>
      <c r="G49" s="100"/>
      <c r="H49" s="195" t="s">
        <v>137</v>
      </c>
      <c r="I49" s="211">
        <f t="shared" ref="I49:Q49" si="20">SUM(I50:I53)</f>
        <v>823694702</v>
      </c>
      <c r="J49" s="169">
        <f t="shared" si="20"/>
        <v>56120</v>
      </c>
      <c r="K49" s="169">
        <f t="shared" si="20"/>
        <v>301711617</v>
      </c>
      <c r="L49" s="169">
        <f t="shared" si="20"/>
        <v>56120</v>
      </c>
      <c r="M49" s="169">
        <f t="shared" si="20"/>
        <v>301711617</v>
      </c>
      <c r="N49" s="169">
        <f t="shared" si="20"/>
        <v>61808</v>
      </c>
      <c r="O49" s="169">
        <f t="shared" si="20"/>
        <v>298488032</v>
      </c>
      <c r="P49" s="169">
        <f t="shared" si="20"/>
        <v>61808</v>
      </c>
      <c r="Q49" s="169">
        <f t="shared" si="20"/>
        <v>298488032</v>
      </c>
      <c r="R49" s="124">
        <f t="shared" si="2"/>
        <v>0.36629058833014078</v>
      </c>
      <c r="S49" s="113">
        <f t="shared" si="3"/>
        <v>0.36237702060635568</v>
      </c>
    </row>
    <row r="50" spans="1:19" s="110" customFormat="1" ht="14.25">
      <c r="A50" s="188" t="s">
        <v>288</v>
      </c>
      <c r="B50" s="104">
        <v>2</v>
      </c>
      <c r="C50" s="105">
        <v>0</v>
      </c>
      <c r="D50" s="105">
        <v>3</v>
      </c>
      <c r="E50" s="106">
        <v>50</v>
      </c>
      <c r="F50" s="106">
        <v>2</v>
      </c>
      <c r="G50" s="106">
        <v>20</v>
      </c>
      <c r="H50" s="196" t="s">
        <v>138</v>
      </c>
      <c r="I50" s="170">
        <v>13506448</v>
      </c>
      <c r="J50" s="170">
        <v>0</v>
      </c>
      <c r="K50" s="170">
        <v>81039</v>
      </c>
      <c r="L50" s="170">
        <v>0</v>
      </c>
      <c r="M50" s="170">
        <v>81039</v>
      </c>
      <c r="N50" s="170">
        <v>0</v>
      </c>
      <c r="O50" s="170">
        <v>0</v>
      </c>
      <c r="P50" s="170">
        <v>0</v>
      </c>
      <c r="Q50" s="170">
        <v>0</v>
      </c>
      <c r="R50" s="108">
        <f t="shared" si="2"/>
        <v>6.0000231000778299E-3</v>
      </c>
      <c r="S50" s="109">
        <f t="shared" si="3"/>
        <v>0</v>
      </c>
    </row>
    <row r="51" spans="1:19" s="110" customFormat="1" ht="14.25">
      <c r="A51" s="188" t="s">
        <v>290</v>
      </c>
      <c r="B51" s="104">
        <v>2</v>
      </c>
      <c r="C51" s="105">
        <v>0</v>
      </c>
      <c r="D51" s="105">
        <v>3</v>
      </c>
      <c r="E51" s="106">
        <v>50</v>
      </c>
      <c r="F51" s="106">
        <v>3</v>
      </c>
      <c r="G51" s="106">
        <v>20</v>
      </c>
      <c r="H51" s="196" t="s">
        <v>139</v>
      </c>
      <c r="I51" s="170">
        <v>506491808</v>
      </c>
      <c r="J51" s="170">
        <v>0</v>
      </c>
      <c r="K51" s="170">
        <v>175778311</v>
      </c>
      <c r="L51" s="170">
        <v>0</v>
      </c>
      <c r="M51" s="170">
        <v>175778311</v>
      </c>
      <c r="N51" s="170">
        <v>0</v>
      </c>
      <c r="O51" s="170">
        <v>173430317</v>
      </c>
      <c r="P51" s="170">
        <v>0</v>
      </c>
      <c r="Q51" s="170">
        <v>173430317</v>
      </c>
      <c r="R51" s="108">
        <f t="shared" si="2"/>
        <v>0.3470506496326195</v>
      </c>
      <c r="S51" s="109">
        <f t="shared" si="3"/>
        <v>0.34241485106112518</v>
      </c>
    </row>
    <row r="52" spans="1:19" s="110" customFormat="1" ht="14.25">
      <c r="A52" s="188" t="s">
        <v>289</v>
      </c>
      <c r="B52" s="104">
        <v>2</v>
      </c>
      <c r="C52" s="105">
        <v>0</v>
      </c>
      <c r="D52" s="105">
        <v>3</v>
      </c>
      <c r="E52" s="106">
        <v>50</v>
      </c>
      <c r="F52" s="106">
        <v>8</v>
      </c>
      <c r="G52" s="106">
        <v>20</v>
      </c>
      <c r="H52" s="196" t="s">
        <v>140</v>
      </c>
      <c r="I52" s="170">
        <v>99313119</v>
      </c>
      <c r="J52" s="170">
        <v>8120</v>
      </c>
      <c r="K52" s="170">
        <v>869467</v>
      </c>
      <c r="L52" s="170">
        <v>8120</v>
      </c>
      <c r="M52" s="170">
        <v>869467</v>
      </c>
      <c r="N52" s="170">
        <v>8152</v>
      </c>
      <c r="O52" s="170">
        <v>280342</v>
      </c>
      <c r="P52" s="170">
        <v>8152</v>
      </c>
      <c r="Q52" s="170">
        <v>280342</v>
      </c>
      <c r="R52" s="108">
        <f t="shared" si="2"/>
        <v>8.7548050927692637E-3</v>
      </c>
      <c r="S52" s="109">
        <f t="shared" si="3"/>
        <v>2.8228093410297586E-3</v>
      </c>
    </row>
    <row r="53" spans="1:19" s="110" customFormat="1" ht="14.25">
      <c r="A53" s="188" t="s">
        <v>246</v>
      </c>
      <c r="B53" s="104">
        <v>2</v>
      </c>
      <c r="C53" s="105">
        <v>0</v>
      </c>
      <c r="D53" s="105">
        <v>3</v>
      </c>
      <c r="E53" s="106">
        <v>50</v>
      </c>
      <c r="F53" s="106">
        <v>90</v>
      </c>
      <c r="G53" s="106">
        <v>20</v>
      </c>
      <c r="H53" s="196" t="s">
        <v>141</v>
      </c>
      <c r="I53" s="170">
        <v>204383327</v>
      </c>
      <c r="J53" s="170">
        <v>48000</v>
      </c>
      <c r="K53" s="170">
        <v>124982800</v>
      </c>
      <c r="L53" s="170">
        <v>48000</v>
      </c>
      <c r="M53" s="170">
        <v>124982800</v>
      </c>
      <c r="N53" s="170">
        <v>53656</v>
      </c>
      <c r="O53" s="170">
        <v>124777373</v>
      </c>
      <c r="P53" s="170">
        <v>53656</v>
      </c>
      <c r="Q53" s="170">
        <v>124777373</v>
      </c>
      <c r="R53" s="108">
        <f t="shared" si="2"/>
        <v>0.61151172081663985</v>
      </c>
      <c r="S53" s="109">
        <f t="shared" si="3"/>
        <v>0.61050661436781484</v>
      </c>
    </row>
    <row r="54" spans="1:19" s="103" customFormat="1" ht="14.25">
      <c r="A54" s="187" t="s">
        <v>220</v>
      </c>
      <c r="B54" s="98">
        <v>2</v>
      </c>
      <c r="C54" s="99">
        <v>0</v>
      </c>
      <c r="D54" s="99">
        <v>3</v>
      </c>
      <c r="E54" s="111">
        <v>51</v>
      </c>
      <c r="F54" s="100"/>
      <c r="G54" s="100"/>
      <c r="H54" s="195" t="s">
        <v>142</v>
      </c>
      <c r="I54" s="169">
        <f>+I55</f>
        <v>30130298</v>
      </c>
      <c r="J54" s="169">
        <f t="shared" ref="J54:Q54" si="21">+J55</f>
        <v>0</v>
      </c>
      <c r="K54" s="169">
        <f t="shared" si="21"/>
        <v>180782</v>
      </c>
      <c r="L54" s="169">
        <f t="shared" si="21"/>
        <v>0</v>
      </c>
      <c r="M54" s="169">
        <f t="shared" si="21"/>
        <v>180782</v>
      </c>
      <c r="N54" s="169">
        <f t="shared" si="21"/>
        <v>0</v>
      </c>
      <c r="O54" s="169">
        <f t="shared" si="21"/>
        <v>0</v>
      </c>
      <c r="P54" s="169">
        <f t="shared" si="21"/>
        <v>0</v>
      </c>
      <c r="Q54" s="169">
        <f t="shared" si="21"/>
        <v>0</v>
      </c>
      <c r="R54" s="124">
        <f t="shared" si="2"/>
        <v>6.0000070361069776E-3</v>
      </c>
      <c r="S54" s="113">
        <f t="shared" si="3"/>
        <v>0</v>
      </c>
    </row>
    <row r="55" spans="1:19" s="110" customFormat="1" ht="14.25">
      <c r="A55" s="188" t="s">
        <v>291</v>
      </c>
      <c r="B55" s="104">
        <v>2</v>
      </c>
      <c r="C55" s="105">
        <v>0</v>
      </c>
      <c r="D55" s="105">
        <v>3</v>
      </c>
      <c r="E55" s="106">
        <v>51</v>
      </c>
      <c r="F55" s="106">
        <v>1</v>
      </c>
      <c r="G55" s="106">
        <v>20</v>
      </c>
      <c r="H55" s="196" t="s">
        <v>143</v>
      </c>
      <c r="I55" s="170">
        <v>30130298</v>
      </c>
      <c r="J55" s="170">
        <v>0</v>
      </c>
      <c r="K55" s="170">
        <v>180782</v>
      </c>
      <c r="L55" s="170">
        <v>0</v>
      </c>
      <c r="M55" s="170">
        <v>180782</v>
      </c>
      <c r="N55" s="170">
        <v>0</v>
      </c>
      <c r="O55" s="170">
        <v>0</v>
      </c>
      <c r="P55" s="170">
        <v>0</v>
      </c>
      <c r="Q55" s="170">
        <v>0</v>
      </c>
      <c r="R55" s="108">
        <f t="shared" si="2"/>
        <v>6.0000070361069776E-3</v>
      </c>
      <c r="S55" s="109">
        <f t="shared" si="3"/>
        <v>0</v>
      </c>
    </row>
    <row r="56" spans="1:19" s="103" customFormat="1" ht="14.25">
      <c r="A56" s="187" t="s">
        <v>221</v>
      </c>
      <c r="B56" s="98">
        <v>2</v>
      </c>
      <c r="C56" s="99">
        <v>0</v>
      </c>
      <c r="D56" s="99">
        <v>4</v>
      </c>
      <c r="E56" s="100"/>
      <c r="F56" s="100"/>
      <c r="G56" s="100"/>
      <c r="H56" s="195" t="s">
        <v>144</v>
      </c>
      <c r="I56" s="169">
        <f>I57+I59+I61+I67+I76+I82+I85+I91+I94+I97+I102+I107+I108+I99</f>
        <v>9041525000</v>
      </c>
      <c r="J56" s="169">
        <f t="shared" ref="J56:Q56" si="22">J57+J59+J61+J67+J76+J82+J85+J91+J94+J97+J102+J107+J108+J99</f>
        <v>1181487270</v>
      </c>
      <c r="K56" s="169">
        <f t="shared" si="22"/>
        <v>8143889498.3999996</v>
      </c>
      <c r="L56" s="169">
        <f t="shared" si="22"/>
        <v>31686673</v>
      </c>
      <c r="M56" s="169">
        <f t="shared" si="22"/>
        <v>4333709512.1999998</v>
      </c>
      <c r="N56" s="169">
        <f t="shared" si="22"/>
        <v>447782967.68000001</v>
      </c>
      <c r="O56" s="169">
        <f t="shared" si="22"/>
        <v>2310018872.4699998</v>
      </c>
      <c r="P56" s="169">
        <f t="shared" si="22"/>
        <v>432197353.68000001</v>
      </c>
      <c r="Q56" s="169">
        <f t="shared" si="22"/>
        <v>2268787811.4699998</v>
      </c>
      <c r="R56" s="124">
        <f t="shared" si="2"/>
        <v>0.47931178780128353</v>
      </c>
      <c r="S56" s="113">
        <f t="shared" si="3"/>
        <v>0.25548996131404822</v>
      </c>
    </row>
    <row r="57" spans="1:19" s="103" customFormat="1" ht="14.25">
      <c r="A57" s="187" t="s">
        <v>292</v>
      </c>
      <c r="B57" s="98">
        <v>2</v>
      </c>
      <c r="C57" s="99">
        <v>0</v>
      </c>
      <c r="D57" s="99">
        <v>4</v>
      </c>
      <c r="E57" s="111">
        <v>1</v>
      </c>
      <c r="F57" s="100"/>
      <c r="G57" s="100"/>
      <c r="H57" s="195" t="s">
        <v>145</v>
      </c>
      <c r="I57" s="169">
        <f t="shared" ref="I57:Q57" si="23">SUM(I58:I58)</f>
        <v>28484092</v>
      </c>
      <c r="J57" s="169">
        <f t="shared" si="23"/>
        <v>-3505255</v>
      </c>
      <c r="K57" s="169">
        <f t="shared" si="23"/>
        <v>24689715.399999999</v>
      </c>
      <c r="L57" s="169">
        <f t="shared" si="23"/>
        <v>0</v>
      </c>
      <c r="M57" s="169">
        <f t="shared" si="23"/>
        <v>21709970.399999999</v>
      </c>
      <c r="N57" s="169">
        <f t="shared" si="23"/>
        <v>12156334</v>
      </c>
      <c r="O57" s="169">
        <f t="shared" si="23"/>
        <v>21604700.399999999</v>
      </c>
      <c r="P57" s="169">
        <f t="shared" si="23"/>
        <v>12156334</v>
      </c>
      <c r="Q57" s="169">
        <f t="shared" si="23"/>
        <v>21604700.399999999</v>
      </c>
      <c r="R57" s="124">
        <f t="shared" si="2"/>
        <v>0.76217877684147339</v>
      </c>
      <c r="S57" s="113">
        <f t="shared" si="3"/>
        <v>0.75848302975569659</v>
      </c>
    </row>
    <row r="58" spans="1:19" s="110" customFormat="1" ht="14.25">
      <c r="A58" s="188" t="s">
        <v>293</v>
      </c>
      <c r="B58" s="104">
        <v>2</v>
      </c>
      <c r="C58" s="105">
        <v>0</v>
      </c>
      <c r="D58" s="105">
        <v>4</v>
      </c>
      <c r="E58" s="106">
        <v>1</v>
      </c>
      <c r="F58" s="106">
        <v>25</v>
      </c>
      <c r="G58" s="106">
        <v>20</v>
      </c>
      <c r="H58" s="196" t="s">
        <v>146</v>
      </c>
      <c r="I58" s="170">
        <v>28484092</v>
      </c>
      <c r="J58" s="170">
        <v>-3505255</v>
      </c>
      <c r="K58" s="170">
        <v>24689715.399999999</v>
      </c>
      <c r="L58" s="170">
        <v>0</v>
      </c>
      <c r="M58" s="170">
        <v>21709970.399999999</v>
      </c>
      <c r="N58" s="170">
        <v>12156334</v>
      </c>
      <c r="O58" s="170">
        <v>21604700.399999999</v>
      </c>
      <c r="P58" s="170">
        <v>12156334</v>
      </c>
      <c r="Q58" s="170">
        <v>21604700.399999999</v>
      </c>
      <c r="R58" s="108">
        <f t="shared" si="2"/>
        <v>0.76217877684147339</v>
      </c>
      <c r="S58" s="117">
        <f t="shared" si="3"/>
        <v>0.75848302975569659</v>
      </c>
    </row>
    <row r="59" spans="1:19" s="103" customFormat="1" ht="14.25">
      <c r="A59" s="187" t="s">
        <v>294</v>
      </c>
      <c r="B59" s="98">
        <v>2</v>
      </c>
      <c r="C59" s="99">
        <v>0</v>
      </c>
      <c r="D59" s="99">
        <v>4</v>
      </c>
      <c r="E59" s="111">
        <v>2</v>
      </c>
      <c r="F59" s="100"/>
      <c r="G59" s="100"/>
      <c r="H59" s="195" t="s">
        <v>147</v>
      </c>
      <c r="I59" s="169">
        <f>SUM(I60:I60)</f>
        <v>33941442</v>
      </c>
      <c r="J59" s="169">
        <f t="shared" ref="J59:Q59" si="24">SUM(J60:J60)</f>
        <v>-20000000</v>
      </c>
      <c r="K59" s="169">
        <f t="shared" si="24"/>
        <v>23591471</v>
      </c>
      <c r="L59" s="169">
        <f t="shared" si="24"/>
        <v>0</v>
      </c>
      <c r="M59" s="169">
        <f t="shared" si="24"/>
        <v>5166891</v>
      </c>
      <c r="N59" s="169">
        <f t="shared" si="24"/>
        <v>9866</v>
      </c>
      <c r="O59" s="169">
        <f t="shared" si="24"/>
        <v>4938909</v>
      </c>
      <c r="P59" s="169">
        <f t="shared" si="24"/>
        <v>2553108</v>
      </c>
      <c r="Q59" s="169">
        <f t="shared" si="24"/>
        <v>4938909</v>
      </c>
      <c r="R59" s="124">
        <f t="shared" si="2"/>
        <v>0.15222956643975233</v>
      </c>
      <c r="S59" s="113">
        <f t="shared" si="3"/>
        <v>0.14551264498426436</v>
      </c>
    </row>
    <row r="60" spans="1:19" s="110" customFormat="1" ht="14.25">
      <c r="A60" s="188" t="s">
        <v>295</v>
      </c>
      <c r="B60" s="104">
        <v>2</v>
      </c>
      <c r="C60" s="105">
        <v>0</v>
      </c>
      <c r="D60" s="105">
        <v>4</v>
      </c>
      <c r="E60" s="106">
        <v>2</v>
      </c>
      <c r="F60" s="106">
        <v>2</v>
      </c>
      <c r="G60" s="106">
        <v>20</v>
      </c>
      <c r="H60" s="196" t="s">
        <v>148</v>
      </c>
      <c r="I60" s="170">
        <v>33941442</v>
      </c>
      <c r="J60" s="170">
        <v>-20000000</v>
      </c>
      <c r="K60" s="170">
        <v>23591471</v>
      </c>
      <c r="L60" s="170">
        <v>0</v>
      </c>
      <c r="M60" s="170">
        <v>5166891</v>
      </c>
      <c r="N60" s="170">
        <v>9866</v>
      </c>
      <c r="O60" s="170">
        <v>4938909</v>
      </c>
      <c r="P60" s="170">
        <v>2553108</v>
      </c>
      <c r="Q60" s="170">
        <v>4938909</v>
      </c>
      <c r="R60" s="108">
        <f t="shared" si="2"/>
        <v>0.15222956643975233</v>
      </c>
      <c r="S60" s="109">
        <f t="shared" si="3"/>
        <v>0.14551264498426436</v>
      </c>
    </row>
    <row r="61" spans="1:19" s="103" customFormat="1" ht="14.25">
      <c r="A61" s="187" t="s">
        <v>222</v>
      </c>
      <c r="B61" s="98">
        <v>2</v>
      </c>
      <c r="C61" s="99">
        <v>0</v>
      </c>
      <c r="D61" s="99">
        <v>4</v>
      </c>
      <c r="E61" s="111">
        <v>4</v>
      </c>
      <c r="F61" s="100"/>
      <c r="G61" s="100"/>
      <c r="H61" s="195" t="s">
        <v>149</v>
      </c>
      <c r="I61" s="169">
        <f>SUM(I62:I66)</f>
        <v>613259865</v>
      </c>
      <c r="J61" s="169">
        <f t="shared" ref="J61:Q61" si="25">SUM(J62:J66)</f>
        <v>1705536</v>
      </c>
      <c r="K61" s="169">
        <f t="shared" si="25"/>
        <v>609082976</v>
      </c>
      <c r="L61" s="169">
        <f t="shared" si="25"/>
        <v>1705536</v>
      </c>
      <c r="M61" s="169">
        <f t="shared" si="25"/>
        <v>123082976</v>
      </c>
      <c r="N61" s="169">
        <f t="shared" si="25"/>
        <v>4802166</v>
      </c>
      <c r="O61" s="169">
        <f t="shared" si="25"/>
        <v>30983972</v>
      </c>
      <c r="P61" s="169">
        <f t="shared" si="25"/>
        <v>3327410</v>
      </c>
      <c r="Q61" s="169">
        <f t="shared" si="25"/>
        <v>27910163</v>
      </c>
      <c r="R61" s="124">
        <f t="shared" si="2"/>
        <v>0.20070280646851071</v>
      </c>
      <c r="S61" s="113">
        <f t="shared" si="3"/>
        <v>5.0523397613832108E-2</v>
      </c>
    </row>
    <row r="62" spans="1:19" s="110" customFormat="1" ht="14.25">
      <c r="A62" s="188" t="s">
        <v>339</v>
      </c>
      <c r="B62" s="104">
        <v>2</v>
      </c>
      <c r="C62" s="105">
        <v>0</v>
      </c>
      <c r="D62" s="105">
        <v>4</v>
      </c>
      <c r="E62" s="106">
        <v>4</v>
      </c>
      <c r="F62" s="106">
        <v>1</v>
      </c>
      <c r="G62" s="106">
        <v>20</v>
      </c>
      <c r="H62" s="196" t="s">
        <v>150</v>
      </c>
      <c r="I62" s="170">
        <v>75873625</v>
      </c>
      <c r="J62" s="170">
        <v>0</v>
      </c>
      <c r="K62" s="170">
        <v>74673625</v>
      </c>
      <c r="L62" s="170">
        <v>0</v>
      </c>
      <c r="M62" s="170">
        <v>24673625</v>
      </c>
      <c r="N62" s="170">
        <v>3090123</v>
      </c>
      <c r="O62" s="170">
        <v>5548826</v>
      </c>
      <c r="P62" s="170">
        <v>1615367</v>
      </c>
      <c r="Q62" s="170">
        <v>2475017</v>
      </c>
      <c r="R62" s="108">
        <f t="shared" si="2"/>
        <v>0.3251937020275491</v>
      </c>
      <c r="S62" s="109">
        <f t="shared" si="3"/>
        <v>7.3132475217837556E-2</v>
      </c>
    </row>
    <row r="63" spans="1:19" s="110" customFormat="1" ht="14.25">
      <c r="A63" s="188" t="s">
        <v>296</v>
      </c>
      <c r="B63" s="104">
        <v>2</v>
      </c>
      <c r="C63" s="105">
        <v>0</v>
      </c>
      <c r="D63" s="105">
        <v>4</v>
      </c>
      <c r="E63" s="106">
        <v>4</v>
      </c>
      <c r="F63" s="106">
        <v>15</v>
      </c>
      <c r="G63" s="106">
        <v>20</v>
      </c>
      <c r="H63" s="196" t="s">
        <v>151</v>
      </c>
      <c r="I63" s="170">
        <v>337354978</v>
      </c>
      <c r="J63" s="170">
        <v>0</v>
      </c>
      <c r="K63" s="170">
        <v>335654978</v>
      </c>
      <c r="L63" s="170">
        <v>0</v>
      </c>
      <c r="M63" s="170">
        <v>35654978</v>
      </c>
      <c r="N63" s="170">
        <v>0</v>
      </c>
      <c r="O63" s="170">
        <v>346108</v>
      </c>
      <c r="P63" s="170">
        <v>0</v>
      </c>
      <c r="Q63" s="170">
        <v>346108</v>
      </c>
      <c r="R63" s="108">
        <f t="shared" si="2"/>
        <v>0.10568979361555471</v>
      </c>
      <c r="S63" s="109">
        <f t="shared" si="3"/>
        <v>1.0259460288740722E-3</v>
      </c>
    </row>
    <row r="64" spans="1:19" s="110" customFormat="1" ht="14.25">
      <c r="A64" s="188" t="s">
        <v>297</v>
      </c>
      <c r="B64" s="104">
        <v>2</v>
      </c>
      <c r="C64" s="105">
        <v>0</v>
      </c>
      <c r="D64" s="105">
        <v>4</v>
      </c>
      <c r="E64" s="106">
        <v>4</v>
      </c>
      <c r="F64" s="106">
        <v>17</v>
      </c>
      <c r="G64" s="106">
        <v>20</v>
      </c>
      <c r="H64" s="196" t="s">
        <v>152</v>
      </c>
      <c r="I64" s="170">
        <v>85108044</v>
      </c>
      <c r="J64" s="170">
        <v>0</v>
      </c>
      <c r="K64" s="170">
        <v>85008044</v>
      </c>
      <c r="L64" s="170">
        <v>0</v>
      </c>
      <c r="M64" s="170">
        <v>20308044</v>
      </c>
      <c r="N64" s="170">
        <v>0</v>
      </c>
      <c r="O64" s="170">
        <v>224552</v>
      </c>
      <c r="P64" s="170">
        <v>0</v>
      </c>
      <c r="Q64" s="170">
        <v>224552</v>
      </c>
      <c r="R64" s="108">
        <f t="shared" si="2"/>
        <v>0.23861485995377829</v>
      </c>
      <c r="S64" s="109">
        <f t="shared" si="3"/>
        <v>2.6384345056737527E-3</v>
      </c>
    </row>
    <row r="65" spans="1:19" s="110" customFormat="1" ht="14.25">
      <c r="A65" s="188" t="s">
        <v>298</v>
      </c>
      <c r="B65" s="104">
        <v>2</v>
      </c>
      <c r="C65" s="105">
        <v>0</v>
      </c>
      <c r="D65" s="105">
        <v>4</v>
      </c>
      <c r="E65" s="106">
        <v>4</v>
      </c>
      <c r="F65" s="106">
        <v>18</v>
      </c>
      <c r="G65" s="106">
        <v>20</v>
      </c>
      <c r="H65" s="196" t="s">
        <v>153</v>
      </c>
      <c r="I65" s="170">
        <v>86588629</v>
      </c>
      <c r="J65" s="170">
        <v>0</v>
      </c>
      <c r="K65" s="170">
        <v>86547224</v>
      </c>
      <c r="L65" s="170">
        <v>0</v>
      </c>
      <c r="M65" s="170">
        <v>25247224</v>
      </c>
      <c r="N65" s="170">
        <v>0</v>
      </c>
      <c r="O65" s="170">
        <v>7934317</v>
      </c>
      <c r="P65" s="170">
        <v>0</v>
      </c>
      <c r="Q65" s="170">
        <v>7934317</v>
      </c>
      <c r="R65" s="108">
        <f t="shared" si="2"/>
        <v>0.29157666880255145</v>
      </c>
      <c r="S65" s="109">
        <f t="shared" si="3"/>
        <v>9.1632320451684249E-2</v>
      </c>
    </row>
    <row r="66" spans="1:19" s="110" customFormat="1" ht="14.25">
      <c r="A66" s="188" t="s">
        <v>299</v>
      </c>
      <c r="B66" s="104">
        <v>2</v>
      </c>
      <c r="C66" s="105">
        <v>0</v>
      </c>
      <c r="D66" s="105">
        <v>4</v>
      </c>
      <c r="E66" s="106">
        <v>4</v>
      </c>
      <c r="F66" s="106">
        <v>23</v>
      </c>
      <c r="G66" s="106">
        <v>20</v>
      </c>
      <c r="H66" s="196" t="s">
        <v>154</v>
      </c>
      <c r="I66" s="170">
        <v>28334589</v>
      </c>
      <c r="J66" s="167">
        <v>1705536</v>
      </c>
      <c r="K66" s="170">
        <v>27199105</v>
      </c>
      <c r="L66" s="170">
        <v>1705536</v>
      </c>
      <c r="M66" s="170">
        <v>17199105</v>
      </c>
      <c r="N66" s="170">
        <v>1712043</v>
      </c>
      <c r="O66" s="170">
        <v>16930169</v>
      </c>
      <c r="P66" s="170">
        <v>1712043</v>
      </c>
      <c r="Q66" s="170">
        <v>16930169</v>
      </c>
      <c r="R66" s="108">
        <f t="shared" si="2"/>
        <v>0.6070003344675301</v>
      </c>
      <c r="S66" s="109">
        <f t="shared" si="3"/>
        <v>0.59750889628220827</v>
      </c>
    </row>
    <row r="67" spans="1:19" s="103" customFormat="1" ht="14.25">
      <c r="A67" s="187" t="s">
        <v>223</v>
      </c>
      <c r="B67" s="98">
        <v>2</v>
      </c>
      <c r="C67" s="99">
        <v>0</v>
      </c>
      <c r="D67" s="99">
        <v>4</v>
      </c>
      <c r="E67" s="111">
        <v>5</v>
      </c>
      <c r="F67" s="100"/>
      <c r="G67" s="100"/>
      <c r="H67" s="195" t="s">
        <v>155</v>
      </c>
      <c r="I67" s="169">
        <f t="shared" ref="I67:Q67" si="26">SUM(I68:I75)</f>
        <v>1768720923</v>
      </c>
      <c r="J67" s="169">
        <f t="shared" si="26"/>
        <v>549927909</v>
      </c>
      <c r="K67" s="169">
        <f t="shared" si="26"/>
        <v>1691837862</v>
      </c>
      <c r="L67" s="169">
        <f t="shared" si="26"/>
        <v>24327909</v>
      </c>
      <c r="M67" s="169">
        <f t="shared" si="26"/>
        <v>842060109</v>
      </c>
      <c r="N67" s="169">
        <f t="shared" si="26"/>
        <v>109932490</v>
      </c>
      <c r="O67" s="169">
        <f t="shared" si="26"/>
        <v>458431857</v>
      </c>
      <c r="P67" s="169">
        <f t="shared" si="26"/>
        <v>102462302</v>
      </c>
      <c r="Q67" s="169">
        <f t="shared" si="26"/>
        <v>450961669</v>
      </c>
      <c r="R67" s="124">
        <f t="shared" si="2"/>
        <v>0.47608421320179067</v>
      </c>
      <c r="S67" s="113">
        <f t="shared" si="3"/>
        <v>0.25918834963654691</v>
      </c>
    </row>
    <row r="68" spans="1:19" s="110" customFormat="1" ht="14.25">
      <c r="A68" s="188" t="s">
        <v>300</v>
      </c>
      <c r="B68" s="104">
        <v>2</v>
      </c>
      <c r="C68" s="105">
        <v>0</v>
      </c>
      <c r="D68" s="105">
        <v>4</v>
      </c>
      <c r="E68" s="106">
        <v>5</v>
      </c>
      <c r="F68" s="106">
        <v>1</v>
      </c>
      <c r="G68" s="106">
        <v>20</v>
      </c>
      <c r="H68" s="196" t="s">
        <v>156</v>
      </c>
      <c r="I68" s="170">
        <v>1175387406</v>
      </c>
      <c r="J68" s="170">
        <v>550000000</v>
      </c>
      <c r="K68" s="170">
        <v>1161933823</v>
      </c>
      <c r="L68" s="170">
        <v>0</v>
      </c>
      <c r="M68" s="170">
        <v>499756070</v>
      </c>
      <c r="N68" s="170">
        <v>68706772</v>
      </c>
      <c r="O68" s="170">
        <v>257244724</v>
      </c>
      <c r="P68" s="170">
        <v>68706772</v>
      </c>
      <c r="Q68" s="170">
        <v>257244724</v>
      </c>
      <c r="R68" s="108">
        <f t="shared" si="2"/>
        <v>0.425184128610614</v>
      </c>
      <c r="S68" s="109">
        <f t="shared" si="3"/>
        <v>0.21885952043287421</v>
      </c>
    </row>
    <row r="69" spans="1:19" s="110" customFormat="1" ht="14.25">
      <c r="A69" s="188" t="s">
        <v>301</v>
      </c>
      <c r="B69" s="104">
        <v>2</v>
      </c>
      <c r="C69" s="105">
        <v>0</v>
      </c>
      <c r="D69" s="105">
        <v>4</v>
      </c>
      <c r="E69" s="106">
        <v>5</v>
      </c>
      <c r="F69" s="106">
        <v>2</v>
      </c>
      <c r="G69" s="106">
        <v>20</v>
      </c>
      <c r="H69" s="196" t="s">
        <v>157</v>
      </c>
      <c r="I69" s="170">
        <v>86050313</v>
      </c>
      <c r="J69" s="170">
        <v>-75276</v>
      </c>
      <c r="K69" s="170">
        <v>81482937</v>
      </c>
      <c r="L69" s="170">
        <v>-75276</v>
      </c>
      <c r="M69" s="170">
        <v>81482937</v>
      </c>
      <c r="N69" s="170">
        <v>11683198</v>
      </c>
      <c r="O69" s="170">
        <v>37779457</v>
      </c>
      <c r="P69" s="170">
        <v>4213010</v>
      </c>
      <c r="Q69" s="170">
        <v>30309269</v>
      </c>
      <c r="R69" s="108">
        <f t="shared" si="2"/>
        <v>0.94692202920865609</v>
      </c>
      <c r="S69" s="109">
        <f t="shared" si="3"/>
        <v>0.43903915840492064</v>
      </c>
    </row>
    <row r="70" spans="1:19" s="110" customFormat="1" ht="14.25">
      <c r="A70" s="188" t="s">
        <v>302</v>
      </c>
      <c r="B70" s="104">
        <v>2</v>
      </c>
      <c r="C70" s="105">
        <v>0</v>
      </c>
      <c r="D70" s="105">
        <v>4</v>
      </c>
      <c r="E70" s="106">
        <v>5</v>
      </c>
      <c r="F70" s="106">
        <v>5</v>
      </c>
      <c r="G70" s="106">
        <v>20</v>
      </c>
      <c r="H70" s="196" t="s">
        <v>158</v>
      </c>
      <c r="I70" s="170">
        <v>17458792</v>
      </c>
      <c r="J70" s="170">
        <v>0</v>
      </c>
      <c r="K70" s="170">
        <v>17056753</v>
      </c>
      <c r="L70" s="170">
        <v>0</v>
      </c>
      <c r="M70" s="170">
        <v>56753</v>
      </c>
      <c r="N70" s="170">
        <v>0</v>
      </c>
      <c r="O70" s="170">
        <v>0</v>
      </c>
      <c r="P70" s="170">
        <v>0</v>
      </c>
      <c r="Q70" s="170">
        <v>0</v>
      </c>
      <c r="R70" s="108">
        <f t="shared" si="2"/>
        <v>3.2506830942255339E-3</v>
      </c>
      <c r="S70" s="109">
        <f t="shared" si="3"/>
        <v>0</v>
      </c>
    </row>
    <row r="71" spans="1:19" s="110" customFormat="1" ht="14.25">
      <c r="A71" s="188" t="s">
        <v>303</v>
      </c>
      <c r="B71" s="104">
        <v>2</v>
      </c>
      <c r="C71" s="105">
        <v>0</v>
      </c>
      <c r="D71" s="105">
        <v>4</v>
      </c>
      <c r="E71" s="106">
        <v>5</v>
      </c>
      <c r="F71" s="106">
        <v>6</v>
      </c>
      <c r="G71" s="106">
        <v>20</v>
      </c>
      <c r="H71" s="196" t="s">
        <v>159</v>
      </c>
      <c r="I71" s="170">
        <v>21667295</v>
      </c>
      <c r="J71" s="170">
        <v>0</v>
      </c>
      <c r="K71" s="170">
        <v>17783095</v>
      </c>
      <c r="L71" s="170">
        <v>0</v>
      </c>
      <c r="M71" s="170">
        <v>17783095</v>
      </c>
      <c r="N71" s="170">
        <v>500532</v>
      </c>
      <c r="O71" s="170">
        <v>4256222</v>
      </c>
      <c r="P71" s="170">
        <v>500532</v>
      </c>
      <c r="Q71" s="170">
        <v>4256222</v>
      </c>
      <c r="R71" s="108">
        <f t="shared" si="2"/>
        <v>0.82073442947077613</v>
      </c>
      <c r="S71" s="109">
        <f t="shared" si="3"/>
        <v>0.19643531876037135</v>
      </c>
    </row>
    <row r="72" spans="1:19" s="110" customFormat="1" ht="14.25">
      <c r="A72" s="188" t="s">
        <v>304</v>
      </c>
      <c r="B72" s="104">
        <v>2</v>
      </c>
      <c r="C72" s="105">
        <v>0</v>
      </c>
      <c r="D72" s="105">
        <v>4</v>
      </c>
      <c r="E72" s="106">
        <v>5</v>
      </c>
      <c r="F72" s="106">
        <v>8</v>
      </c>
      <c r="G72" s="106">
        <v>20</v>
      </c>
      <c r="H72" s="196" t="s">
        <v>160</v>
      </c>
      <c r="I72" s="170">
        <v>106434821</v>
      </c>
      <c r="J72" s="170">
        <v>0</v>
      </c>
      <c r="K72" s="170">
        <v>104334821</v>
      </c>
      <c r="L72" s="170">
        <v>0</v>
      </c>
      <c r="M72" s="170">
        <v>54334821</v>
      </c>
      <c r="N72" s="170">
        <v>7604821</v>
      </c>
      <c r="O72" s="170">
        <v>38261555</v>
      </c>
      <c r="P72" s="170">
        <v>7604821</v>
      </c>
      <c r="Q72" s="170">
        <v>38261555</v>
      </c>
      <c r="R72" s="108">
        <f t="shared" si="2"/>
        <v>0.51049854257752736</v>
      </c>
      <c r="S72" s="109">
        <f t="shared" si="3"/>
        <v>0.3594834344673723</v>
      </c>
    </row>
    <row r="73" spans="1:19" s="110" customFormat="1" ht="14.25">
      <c r="A73" s="188" t="s">
        <v>305</v>
      </c>
      <c r="B73" s="104">
        <v>2</v>
      </c>
      <c r="C73" s="105">
        <v>0</v>
      </c>
      <c r="D73" s="105">
        <v>4</v>
      </c>
      <c r="E73" s="106">
        <v>5</v>
      </c>
      <c r="F73" s="106">
        <v>9</v>
      </c>
      <c r="G73" s="106">
        <v>20</v>
      </c>
      <c r="H73" s="196" t="s">
        <v>161</v>
      </c>
      <c r="I73" s="170">
        <v>58719533</v>
      </c>
      <c r="J73" s="170">
        <v>180</v>
      </c>
      <c r="K73" s="170">
        <v>41019276</v>
      </c>
      <c r="L73" s="170">
        <v>180</v>
      </c>
      <c r="M73" s="170">
        <v>22519276</v>
      </c>
      <c r="N73" s="170">
        <v>1319761</v>
      </c>
      <c r="O73" s="170">
        <v>19964495</v>
      </c>
      <c r="P73" s="170">
        <v>1319761</v>
      </c>
      <c r="Q73" s="170">
        <v>19964495</v>
      </c>
      <c r="R73" s="108">
        <f t="shared" ref="R73:R133" si="27">IFERROR((M73/I73),0)</f>
        <v>0.3835057066955897</v>
      </c>
      <c r="S73" s="109">
        <f t="shared" ref="S73:S133" si="28">IFERROR((O73/I73),0)</f>
        <v>0.33999750985758009</v>
      </c>
    </row>
    <row r="74" spans="1:19" s="110" customFormat="1" ht="14.25">
      <c r="A74" s="188" t="s">
        <v>306</v>
      </c>
      <c r="B74" s="104">
        <v>2</v>
      </c>
      <c r="C74" s="105">
        <v>0</v>
      </c>
      <c r="D74" s="105">
        <v>4</v>
      </c>
      <c r="E74" s="106">
        <v>5</v>
      </c>
      <c r="F74" s="106">
        <v>10</v>
      </c>
      <c r="G74" s="106">
        <v>20</v>
      </c>
      <c r="H74" s="196" t="s">
        <v>162</v>
      </c>
      <c r="I74" s="170">
        <v>282342275</v>
      </c>
      <c r="J74" s="170">
        <v>-44992</v>
      </c>
      <c r="K74" s="170">
        <v>267567673</v>
      </c>
      <c r="L74" s="170">
        <v>24355008</v>
      </c>
      <c r="M74" s="170">
        <v>165467673</v>
      </c>
      <c r="N74" s="170">
        <v>20069217</v>
      </c>
      <c r="O74" s="170">
        <v>100347264</v>
      </c>
      <c r="P74" s="170">
        <v>20069217</v>
      </c>
      <c r="Q74" s="170">
        <v>100347264</v>
      </c>
      <c r="R74" s="108">
        <f t="shared" si="27"/>
        <v>0.58605348065570417</v>
      </c>
      <c r="S74" s="109">
        <f t="shared" si="28"/>
        <v>0.35540998598243922</v>
      </c>
    </row>
    <row r="75" spans="1:19" s="110" customFormat="1" ht="14.25">
      <c r="A75" s="188" t="s">
        <v>307</v>
      </c>
      <c r="B75" s="104">
        <v>2</v>
      </c>
      <c r="C75" s="105">
        <v>0</v>
      </c>
      <c r="D75" s="105">
        <v>4</v>
      </c>
      <c r="E75" s="106">
        <v>5</v>
      </c>
      <c r="F75" s="106">
        <v>12</v>
      </c>
      <c r="G75" s="106">
        <v>20</v>
      </c>
      <c r="H75" s="196" t="s">
        <v>163</v>
      </c>
      <c r="I75" s="170">
        <v>20660488</v>
      </c>
      <c r="J75" s="170">
        <v>47997</v>
      </c>
      <c r="K75" s="170">
        <v>659484</v>
      </c>
      <c r="L75" s="170">
        <v>47997</v>
      </c>
      <c r="M75" s="170">
        <v>659484</v>
      </c>
      <c r="N75" s="170">
        <v>48189</v>
      </c>
      <c r="O75" s="170">
        <v>578140</v>
      </c>
      <c r="P75" s="170">
        <v>48189</v>
      </c>
      <c r="Q75" s="170">
        <v>578140</v>
      </c>
      <c r="R75" s="108">
        <f t="shared" si="27"/>
        <v>3.1920059197052847E-2</v>
      </c>
      <c r="S75" s="109">
        <f t="shared" si="28"/>
        <v>2.7982882108108967E-2</v>
      </c>
    </row>
    <row r="76" spans="1:19" s="103" customFormat="1" ht="14.25">
      <c r="A76" s="187" t="s">
        <v>224</v>
      </c>
      <c r="B76" s="98">
        <v>2</v>
      </c>
      <c r="C76" s="99">
        <v>0</v>
      </c>
      <c r="D76" s="99">
        <v>4</v>
      </c>
      <c r="E76" s="111">
        <v>6</v>
      </c>
      <c r="F76" s="100"/>
      <c r="G76" s="100"/>
      <c r="H76" s="195" t="s">
        <v>164</v>
      </c>
      <c r="I76" s="169">
        <f t="shared" ref="I76:Q76" si="29">SUM(I77:I81)</f>
        <v>236986385</v>
      </c>
      <c r="J76" s="169">
        <f t="shared" si="29"/>
        <v>121457900</v>
      </c>
      <c r="K76" s="169">
        <f t="shared" si="29"/>
        <v>219184773</v>
      </c>
      <c r="L76" s="169">
        <f t="shared" si="29"/>
        <v>1457900</v>
      </c>
      <c r="M76" s="169">
        <f t="shared" si="29"/>
        <v>99184773</v>
      </c>
      <c r="N76" s="169">
        <f t="shared" si="29"/>
        <v>1527583</v>
      </c>
      <c r="O76" s="169">
        <f t="shared" si="29"/>
        <v>8377055</v>
      </c>
      <c r="P76" s="169">
        <f t="shared" si="29"/>
        <v>1527583</v>
      </c>
      <c r="Q76" s="169">
        <f t="shared" si="29"/>
        <v>8377055</v>
      </c>
      <c r="R76" s="124">
        <f t="shared" si="27"/>
        <v>0.41852519502333435</v>
      </c>
      <c r="S76" s="113">
        <f t="shared" si="28"/>
        <v>3.5348254288954196E-2</v>
      </c>
    </row>
    <row r="77" spans="1:19" s="110" customFormat="1" ht="14.25">
      <c r="A77" s="188" t="s">
        <v>308</v>
      </c>
      <c r="B77" s="104">
        <v>2</v>
      </c>
      <c r="C77" s="105">
        <v>0</v>
      </c>
      <c r="D77" s="105">
        <v>4</v>
      </c>
      <c r="E77" s="106">
        <v>6</v>
      </c>
      <c r="F77" s="106">
        <v>2</v>
      </c>
      <c r="G77" s="106">
        <v>20</v>
      </c>
      <c r="H77" s="196" t="s">
        <v>165</v>
      </c>
      <c r="I77" s="170">
        <v>211429847</v>
      </c>
      <c r="J77" s="170">
        <v>120018900</v>
      </c>
      <c r="K77" s="170">
        <v>210956447</v>
      </c>
      <c r="L77" s="170">
        <v>18900</v>
      </c>
      <c r="M77" s="170">
        <v>90956447</v>
      </c>
      <c r="N77" s="170">
        <v>82827</v>
      </c>
      <c r="O77" s="170">
        <v>827413</v>
      </c>
      <c r="P77" s="170">
        <v>82827</v>
      </c>
      <c r="Q77" s="170">
        <v>827413</v>
      </c>
      <c r="R77" s="108">
        <f t="shared" si="27"/>
        <v>0.43019681606258742</v>
      </c>
      <c r="S77" s="109">
        <f t="shared" si="28"/>
        <v>3.9134162548015274E-3</v>
      </c>
    </row>
    <row r="78" spans="1:19" s="110" customFormat="1" ht="14.25">
      <c r="A78" s="188" t="s">
        <v>309</v>
      </c>
      <c r="B78" s="104">
        <v>2</v>
      </c>
      <c r="C78" s="105">
        <v>0</v>
      </c>
      <c r="D78" s="105">
        <v>4</v>
      </c>
      <c r="E78" s="106">
        <v>6</v>
      </c>
      <c r="F78" s="106">
        <v>3</v>
      </c>
      <c r="G78" s="106">
        <v>20</v>
      </c>
      <c r="H78" s="196" t="s">
        <v>166</v>
      </c>
      <c r="I78" s="170">
        <v>2294144</v>
      </c>
      <c r="J78" s="170">
        <v>850000</v>
      </c>
      <c r="K78" s="170">
        <v>2141085</v>
      </c>
      <c r="L78" s="170">
        <v>850000</v>
      </c>
      <c r="M78" s="170">
        <v>2141085</v>
      </c>
      <c r="N78" s="170">
        <v>853400</v>
      </c>
      <c r="O78" s="170">
        <v>2093661</v>
      </c>
      <c r="P78" s="170">
        <v>853400</v>
      </c>
      <c r="Q78" s="170">
        <v>2093661</v>
      </c>
      <c r="R78" s="108">
        <f t="shared" si="27"/>
        <v>0.93328274075210627</v>
      </c>
      <c r="S78" s="109">
        <f t="shared" si="28"/>
        <v>0.91261097821235282</v>
      </c>
    </row>
    <row r="79" spans="1:19" s="110" customFormat="1" ht="14.25">
      <c r="A79" s="188" t="s">
        <v>310</v>
      </c>
      <c r="B79" s="104">
        <v>2</v>
      </c>
      <c r="C79" s="105">
        <v>0</v>
      </c>
      <c r="D79" s="105">
        <v>4</v>
      </c>
      <c r="E79" s="106">
        <v>6</v>
      </c>
      <c r="F79" s="106">
        <v>5</v>
      </c>
      <c r="G79" s="106">
        <v>20</v>
      </c>
      <c r="H79" s="196" t="s">
        <v>167</v>
      </c>
      <c r="I79" s="170">
        <v>3563225</v>
      </c>
      <c r="J79" s="170">
        <v>0</v>
      </c>
      <c r="K79" s="170">
        <v>936065</v>
      </c>
      <c r="L79" s="170">
        <v>0</v>
      </c>
      <c r="M79" s="170">
        <v>936065</v>
      </c>
      <c r="N79" s="170">
        <v>0</v>
      </c>
      <c r="O79" s="170">
        <v>374331</v>
      </c>
      <c r="P79" s="170">
        <v>0</v>
      </c>
      <c r="Q79" s="170">
        <v>374331</v>
      </c>
      <c r="R79" s="108">
        <f t="shared" si="27"/>
        <v>0.2627016256340815</v>
      </c>
      <c r="S79" s="109">
        <f t="shared" si="28"/>
        <v>0.10505398901276232</v>
      </c>
    </row>
    <row r="80" spans="1:19" s="110" customFormat="1" ht="14.25">
      <c r="A80" s="188" t="s">
        <v>311</v>
      </c>
      <c r="B80" s="104">
        <v>2</v>
      </c>
      <c r="C80" s="105">
        <v>0</v>
      </c>
      <c r="D80" s="105">
        <v>4</v>
      </c>
      <c r="E80" s="106">
        <v>6</v>
      </c>
      <c r="F80" s="106">
        <v>7</v>
      </c>
      <c r="G80" s="106">
        <v>20</v>
      </c>
      <c r="H80" s="196" t="s">
        <v>168</v>
      </c>
      <c r="I80" s="170">
        <v>14039035</v>
      </c>
      <c r="J80" s="170">
        <v>589000</v>
      </c>
      <c r="K80" s="170">
        <v>3265935</v>
      </c>
      <c r="L80" s="170">
        <v>589000</v>
      </c>
      <c r="M80" s="170">
        <v>3265935</v>
      </c>
      <c r="N80" s="170">
        <v>591356</v>
      </c>
      <c r="O80" s="170">
        <v>3239808</v>
      </c>
      <c r="P80" s="170">
        <v>591356</v>
      </c>
      <c r="Q80" s="170">
        <v>3239808</v>
      </c>
      <c r="R80" s="108">
        <f t="shared" si="27"/>
        <v>0.23263244232954758</v>
      </c>
      <c r="S80" s="109">
        <f t="shared" si="28"/>
        <v>0.23077141698129536</v>
      </c>
    </row>
    <row r="81" spans="1:19" s="110" customFormat="1" ht="14.25">
      <c r="A81" s="188" t="s">
        <v>312</v>
      </c>
      <c r="B81" s="104">
        <v>2</v>
      </c>
      <c r="C81" s="105">
        <v>0</v>
      </c>
      <c r="D81" s="105">
        <v>4</v>
      </c>
      <c r="E81" s="106">
        <v>6</v>
      </c>
      <c r="F81" s="106">
        <v>8</v>
      </c>
      <c r="G81" s="106">
        <v>20</v>
      </c>
      <c r="H81" s="196" t="s">
        <v>169</v>
      </c>
      <c r="I81" s="170">
        <v>5660134</v>
      </c>
      <c r="J81" s="170">
        <v>0</v>
      </c>
      <c r="K81" s="170">
        <v>1885241</v>
      </c>
      <c r="L81" s="170">
        <v>0</v>
      </c>
      <c r="M81" s="170">
        <v>1885241</v>
      </c>
      <c r="N81" s="170">
        <v>0</v>
      </c>
      <c r="O81" s="170">
        <v>1841842</v>
      </c>
      <c r="P81" s="170">
        <v>0</v>
      </c>
      <c r="Q81" s="170">
        <v>1841842</v>
      </c>
      <c r="R81" s="108">
        <f t="shared" si="27"/>
        <v>0.3330735632760638</v>
      </c>
      <c r="S81" s="109">
        <f t="shared" si="28"/>
        <v>0.32540607695860202</v>
      </c>
    </row>
    <row r="82" spans="1:19" s="103" customFormat="1" ht="14.25">
      <c r="A82" s="187" t="s">
        <v>225</v>
      </c>
      <c r="B82" s="98">
        <v>2</v>
      </c>
      <c r="C82" s="99">
        <v>0</v>
      </c>
      <c r="D82" s="99">
        <v>4</v>
      </c>
      <c r="E82" s="111">
        <v>7</v>
      </c>
      <c r="F82" s="100"/>
      <c r="G82" s="100"/>
      <c r="H82" s="195" t="s">
        <v>170</v>
      </c>
      <c r="I82" s="169">
        <f>SUM(I83:I84)</f>
        <v>138081944</v>
      </c>
      <c r="J82" s="169">
        <f t="shared" ref="J82:Q82" si="30">SUM(J83:J84)</f>
        <v>2606000</v>
      </c>
      <c r="K82" s="169">
        <f t="shared" si="30"/>
        <v>47459711</v>
      </c>
      <c r="L82" s="169">
        <f t="shared" si="30"/>
        <v>10000</v>
      </c>
      <c r="M82" s="169">
        <f t="shared" si="30"/>
        <v>44863711</v>
      </c>
      <c r="N82" s="169">
        <f t="shared" si="30"/>
        <v>16592</v>
      </c>
      <c r="O82" s="169">
        <f t="shared" si="30"/>
        <v>5983677</v>
      </c>
      <c r="P82" s="169">
        <f t="shared" si="30"/>
        <v>16592</v>
      </c>
      <c r="Q82" s="169">
        <f t="shared" si="30"/>
        <v>5983677</v>
      </c>
      <c r="R82" s="124">
        <f t="shared" si="27"/>
        <v>0.32490642657811941</v>
      </c>
      <c r="S82" s="113">
        <f t="shared" si="28"/>
        <v>4.3334246510897907E-2</v>
      </c>
    </row>
    <row r="83" spans="1:19" s="110" customFormat="1" ht="14.25">
      <c r="A83" s="188" t="s">
        <v>313</v>
      </c>
      <c r="B83" s="104">
        <v>2</v>
      </c>
      <c r="C83" s="105">
        <v>0</v>
      </c>
      <c r="D83" s="105">
        <v>4</v>
      </c>
      <c r="E83" s="106">
        <v>7</v>
      </c>
      <c r="F83" s="106">
        <v>5</v>
      </c>
      <c r="G83" s="106">
        <v>20</v>
      </c>
      <c r="H83" s="196" t="s">
        <v>171</v>
      </c>
      <c r="I83" s="170">
        <v>20911824</v>
      </c>
      <c r="J83" s="170">
        <v>2596000</v>
      </c>
      <c r="K83" s="170">
        <v>2721471</v>
      </c>
      <c r="L83" s="170">
        <v>0</v>
      </c>
      <c r="M83" s="170">
        <v>125471</v>
      </c>
      <c r="N83" s="170">
        <v>0</v>
      </c>
      <c r="O83" s="170">
        <v>1107</v>
      </c>
      <c r="P83" s="170">
        <v>0</v>
      </c>
      <c r="Q83" s="170">
        <v>1107</v>
      </c>
      <c r="R83" s="108">
        <f t="shared" si="27"/>
        <v>6.0000026779108316E-3</v>
      </c>
      <c r="S83" s="109">
        <f t="shared" si="28"/>
        <v>5.2936558762162498E-5</v>
      </c>
    </row>
    <row r="84" spans="1:19" s="110" customFormat="1" ht="14.25">
      <c r="A84" s="188" t="s">
        <v>314</v>
      </c>
      <c r="B84" s="104">
        <v>2</v>
      </c>
      <c r="C84" s="105">
        <v>0</v>
      </c>
      <c r="D84" s="105">
        <v>4</v>
      </c>
      <c r="E84" s="106">
        <v>7</v>
      </c>
      <c r="F84" s="106">
        <v>6</v>
      </c>
      <c r="G84" s="106">
        <v>20</v>
      </c>
      <c r="H84" s="196" t="s">
        <v>172</v>
      </c>
      <c r="I84" s="170">
        <v>117170120</v>
      </c>
      <c r="J84" s="170">
        <v>10000</v>
      </c>
      <c r="K84" s="170">
        <v>44738240</v>
      </c>
      <c r="L84" s="170">
        <v>10000</v>
      </c>
      <c r="M84" s="170">
        <v>44738240</v>
      </c>
      <c r="N84" s="170">
        <v>16592</v>
      </c>
      <c r="O84" s="170">
        <v>5982570</v>
      </c>
      <c r="P84" s="170">
        <v>16592</v>
      </c>
      <c r="Q84" s="170">
        <v>5982570</v>
      </c>
      <c r="R84" s="108">
        <f t="shared" si="27"/>
        <v>0.38182294257273097</v>
      </c>
      <c r="S84" s="109">
        <f t="shared" si="28"/>
        <v>5.1058836502002387E-2</v>
      </c>
    </row>
    <row r="85" spans="1:19" s="103" customFormat="1" ht="14.25">
      <c r="A85" s="187" t="s">
        <v>226</v>
      </c>
      <c r="B85" s="98">
        <v>2</v>
      </c>
      <c r="C85" s="99">
        <v>0</v>
      </c>
      <c r="D85" s="99">
        <v>4</v>
      </c>
      <c r="E85" s="111">
        <v>8</v>
      </c>
      <c r="F85" s="100"/>
      <c r="G85" s="100"/>
      <c r="H85" s="195" t="s">
        <v>173</v>
      </c>
      <c r="I85" s="169">
        <f t="shared" ref="I85:Q85" si="31">SUM(I86:I90)</f>
        <v>548168624</v>
      </c>
      <c r="J85" s="169">
        <f t="shared" si="31"/>
        <v>0</v>
      </c>
      <c r="K85" s="169">
        <f t="shared" si="31"/>
        <v>546505716</v>
      </c>
      <c r="L85" s="169">
        <f t="shared" si="31"/>
        <v>0</v>
      </c>
      <c r="M85" s="169">
        <f t="shared" si="31"/>
        <v>524317275</v>
      </c>
      <c r="N85" s="169">
        <f t="shared" si="31"/>
        <v>12707741.68</v>
      </c>
      <c r="O85" s="169">
        <f t="shared" si="31"/>
        <v>239174198.03</v>
      </c>
      <c r="P85" s="169">
        <f t="shared" si="31"/>
        <v>12707741.68</v>
      </c>
      <c r="Q85" s="169">
        <f t="shared" si="31"/>
        <v>239174198.03</v>
      </c>
      <c r="R85" s="124">
        <f t="shared" si="27"/>
        <v>0.95648902918602652</v>
      </c>
      <c r="S85" s="113">
        <f t="shared" si="28"/>
        <v>0.43631500884662089</v>
      </c>
    </row>
    <row r="86" spans="1:19" s="110" customFormat="1" ht="14.25">
      <c r="A86" s="188" t="s">
        <v>315</v>
      </c>
      <c r="B86" s="104">
        <v>2</v>
      </c>
      <c r="C86" s="105">
        <v>0</v>
      </c>
      <c r="D86" s="105">
        <v>4</v>
      </c>
      <c r="E86" s="106">
        <v>8</v>
      </c>
      <c r="F86" s="106">
        <v>1</v>
      </c>
      <c r="G86" s="106">
        <v>20</v>
      </c>
      <c r="H86" s="196" t="s">
        <v>174</v>
      </c>
      <c r="I86" s="170">
        <v>50188379</v>
      </c>
      <c r="J86" s="170">
        <v>0</v>
      </c>
      <c r="K86" s="170">
        <v>50188379</v>
      </c>
      <c r="L86" s="170">
        <v>0</v>
      </c>
      <c r="M86" s="170">
        <v>50188379</v>
      </c>
      <c r="N86" s="170">
        <v>1090555</v>
      </c>
      <c r="O86" s="170">
        <v>8286640</v>
      </c>
      <c r="P86" s="170">
        <v>1090555</v>
      </c>
      <c r="Q86" s="170">
        <v>8286640</v>
      </c>
      <c r="R86" s="108">
        <f t="shared" si="27"/>
        <v>1</v>
      </c>
      <c r="S86" s="109">
        <f t="shared" si="28"/>
        <v>0.16511073210792482</v>
      </c>
    </row>
    <row r="87" spans="1:19" s="110" customFormat="1" ht="14.25">
      <c r="A87" s="188" t="s">
        <v>316</v>
      </c>
      <c r="B87" s="104">
        <v>2</v>
      </c>
      <c r="C87" s="105">
        <v>0</v>
      </c>
      <c r="D87" s="105">
        <v>4</v>
      </c>
      <c r="E87" s="106">
        <v>8</v>
      </c>
      <c r="F87" s="106">
        <v>2</v>
      </c>
      <c r="G87" s="106">
        <v>20</v>
      </c>
      <c r="H87" s="196" t="s">
        <v>175</v>
      </c>
      <c r="I87" s="170">
        <v>356895136</v>
      </c>
      <c r="J87" s="170">
        <v>0</v>
      </c>
      <c r="K87" s="170">
        <v>356895136</v>
      </c>
      <c r="L87" s="170">
        <v>0</v>
      </c>
      <c r="M87" s="170">
        <v>356895136</v>
      </c>
      <c r="N87" s="170">
        <v>2854011</v>
      </c>
      <c r="O87" s="170">
        <v>190317127</v>
      </c>
      <c r="P87" s="170">
        <v>2854011</v>
      </c>
      <c r="Q87" s="170">
        <v>190317127</v>
      </c>
      <c r="R87" s="108">
        <f t="shared" si="27"/>
        <v>1</v>
      </c>
      <c r="S87" s="109">
        <f t="shared" si="28"/>
        <v>0.53325783347184652</v>
      </c>
    </row>
    <row r="88" spans="1:19" s="110" customFormat="1" ht="14.25">
      <c r="A88" s="188" t="s">
        <v>317</v>
      </c>
      <c r="B88" s="104">
        <v>2</v>
      </c>
      <c r="C88" s="105">
        <v>0</v>
      </c>
      <c r="D88" s="105"/>
      <c r="E88" s="106">
        <v>8</v>
      </c>
      <c r="F88" s="106">
        <v>3</v>
      </c>
      <c r="G88" s="106">
        <v>20</v>
      </c>
      <c r="H88" s="196" t="s">
        <v>176</v>
      </c>
      <c r="I88" s="170">
        <v>1672946</v>
      </c>
      <c r="J88" s="170">
        <v>0</v>
      </c>
      <c r="K88" s="170">
        <v>10038</v>
      </c>
      <c r="L88" s="170">
        <v>0</v>
      </c>
      <c r="M88" s="170">
        <v>10038</v>
      </c>
      <c r="N88" s="170">
        <v>0</v>
      </c>
      <c r="O88" s="170">
        <v>0</v>
      </c>
      <c r="P88" s="170">
        <v>0</v>
      </c>
      <c r="Q88" s="170">
        <v>0</v>
      </c>
      <c r="R88" s="108">
        <f t="shared" si="27"/>
        <v>6.0001936703276736E-3</v>
      </c>
      <c r="S88" s="109">
        <f t="shared" si="28"/>
        <v>0</v>
      </c>
    </row>
    <row r="89" spans="1:19" s="110" customFormat="1" ht="14.25">
      <c r="A89" s="188" t="s">
        <v>318</v>
      </c>
      <c r="B89" s="104">
        <v>2</v>
      </c>
      <c r="C89" s="105">
        <v>0</v>
      </c>
      <c r="D89" s="105">
        <v>4</v>
      </c>
      <c r="E89" s="106">
        <v>8</v>
      </c>
      <c r="F89" s="106">
        <v>5</v>
      </c>
      <c r="G89" s="106">
        <v>20</v>
      </c>
      <c r="H89" s="196" t="s">
        <v>177</v>
      </c>
      <c r="I89" s="170">
        <v>50188379</v>
      </c>
      <c r="J89" s="170">
        <v>0</v>
      </c>
      <c r="K89" s="170">
        <v>50188379</v>
      </c>
      <c r="L89" s="170">
        <v>0</v>
      </c>
      <c r="M89" s="170">
        <v>50188379</v>
      </c>
      <c r="N89" s="170">
        <v>1814735.68</v>
      </c>
      <c r="O89" s="170">
        <v>17727760.030000001</v>
      </c>
      <c r="P89" s="170">
        <v>1814735.68</v>
      </c>
      <c r="Q89" s="170">
        <v>17727760.030000001</v>
      </c>
      <c r="R89" s="108">
        <f t="shared" si="27"/>
        <v>1</v>
      </c>
      <c r="S89" s="109">
        <f t="shared" si="28"/>
        <v>0.3532243994172436</v>
      </c>
    </row>
    <row r="90" spans="1:19" s="110" customFormat="1" ht="14.25">
      <c r="A90" s="188" t="s">
        <v>319</v>
      </c>
      <c r="B90" s="104">
        <v>2</v>
      </c>
      <c r="C90" s="105">
        <v>0</v>
      </c>
      <c r="D90" s="105">
        <v>4</v>
      </c>
      <c r="E90" s="106">
        <v>8</v>
      </c>
      <c r="F90" s="106">
        <v>6</v>
      </c>
      <c r="G90" s="106">
        <v>20</v>
      </c>
      <c r="H90" s="196" t="s">
        <v>178</v>
      </c>
      <c r="I90" s="170">
        <v>89223784</v>
      </c>
      <c r="J90" s="170">
        <v>0</v>
      </c>
      <c r="K90" s="170">
        <v>89223784</v>
      </c>
      <c r="L90" s="170">
        <v>0</v>
      </c>
      <c r="M90" s="170">
        <v>67035343</v>
      </c>
      <c r="N90" s="170">
        <v>6948440</v>
      </c>
      <c r="O90" s="170">
        <v>22842671</v>
      </c>
      <c r="P90" s="170">
        <v>6948440</v>
      </c>
      <c r="Q90" s="170">
        <v>22842671</v>
      </c>
      <c r="R90" s="108">
        <f t="shared" si="27"/>
        <v>0.7513169694753139</v>
      </c>
      <c r="S90" s="109">
        <f t="shared" si="28"/>
        <v>0.25601549246106847</v>
      </c>
    </row>
    <row r="91" spans="1:19" s="103" customFormat="1" ht="14.25">
      <c r="A91" s="187" t="s">
        <v>227</v>
      </c>
      <c r="B91" s="98">
        <v>2</v>
      </c>
      <c r="C91" s="99">
        <v>0</v>
      </c>
      <c r="D91" s="99">
        <v>4</v>
      </c>
      <c r="E91" s="111">
        <v>9</v>
      </c>
      <c r="F91" s="100"/>
      <c r="G91" s="100"/>
      <c r="H91" s="195" t="s">
        <v>179</v>
      </c>
      <c r="I91" s="169">
        <f t="shared" ref="I91:Q91" si="32">SUM(I92:I93)</f>
        <v>719764128</v>
      </c>
      <c r="J91" s="169">
        <f t="shared" si="32"/>
        <v>0</v>
      </c>
      <c r="K91" s="169">
        <f t="shared" si="32"/>
        <v>710211905</v>
      </c>
      <c r="L91" s="169">
        <f t="shared" si="32"/>
        <v>0</v>
      </c>
      <c r="M91" s="169">
        <f t="shared" si="32"/>
        <v>5764128</v>
      </c>
      <c r="N91" s="169">
        <f t="shared" si="32"/>
        <v>0</v>
      </c>
      <c r="O91" s="169">
        <f t="shared" si="32"/>
        <v>2013571</v>
      </c>
      <c r="P91" s="169">
        <f t="shared" si="32"/>
        <v>0</v>
      </c>
      <c r="Q91" s="169">
        <f t="shared" si="32"/>
        <v>2013571</v>
      </c>
      <c r="R91" s="124">
        <f t="shared" si="27"/>
        <v>8.0083568710442882E-3</v>
      </c>
      <c r="S91" s="113">
        <f t="shared" si="28"/>
        <v>2.7975428639311129E-3</v>
      </c>
    </row>
    <row r="92" spans="1:19" s="110" customFormat="1" ht="14.25">
      <c r="A92" s="188" t="s">
        <v>320</v>
      </c>
      <c r="B92" s="104">
        <v>2</v>
      </c>
      <c r="C92" s="105">
        <v>0</v>
      </c>
      <c r="D92" s="105">
        <v>4</v>
      </c>
      <c r="E92" s="106">
        <v>9</v>
      </c>
      <c r="F92" s="106">
        <v>5</v>
      </c>
      <c r="G92" s="106">
        <v>20</v>
      </c>
      <c r="H92" s="196" t="s">
        <v>180</v>
      </c>
      <c r="I92" s="170">
        <v>156115297</v>
      </c>
      <c r="J92" s="170">
        <v>0</v>
      </c>
      <c r="K92" s="170">
        <v>156115297</v>
      </c>
      <c r="L92" s="170">
        <v>0</v>
      </c>
      <c r="M92" s="170">
        <v>1115297</v>
      </c>
      <c r="N92" s="170">
        <v>0</v>
      </c>
      <c r="O92" s="170">
        <v>5571</v>
      </c>
      <c r="P92" s="170">
        <v>0</v>
      </c>
      <c r="Q92" s="170">
        <v>5571</v>
      </c>
      <c r="R92" s="108">
        <f t="shared" si="27"/>
        <v>7.1440596881418997E-3</v>
      </c>
      <c r="S92" s="109">
        <f t="shared" si="28"/>
        <v>3.5685164151466848E-5</v>
      </c>
    </row>
    <row r="93" spans="1:19" s="110" customFormat="1" ht="14.25">
      <c r="A93" s="188" t="s">
        <v>321</v>
      </c>
      <c r="B93" s="104">
        <v>2</v>
      </c>
      <c r="C93" s="105">
        <v>0</v>
      </c>
      <c r="D93" s="105">
        <v>4</v>
      </c>
      <c r="E93" s="106">
        <v>9</v>
      </c>
      <c r="F93" s="106">
        <v>13</v>
      </c>
      <c r="G93" s="106">
        <v>20</v>
      </c>
      <c r="H93" s="196" t="s">
        <v>181</v>
      </c>
      <c r="I93" s="170">
        <v>563648831</v>
      </c>
      <c r="J93" s="170">
        <v>0</v>
      </c>
      <c r="K93" s="170">
        <v>554096608</v>
      </c>
      <c r="L93" s="170">
        <v>0</v>
      </c>
      <c r="M93" s="170">
        <v>4648831</v>
      </c>
      <c r="N93" s="170">
        <v>0</v>
      </c>
      <c r="O93" s="170">
        <v>2008000</v>
      </c>
      <c r="P93" s="170">
        <v>0</v>
      </c>
      <c r="Q93" s="170">
        <v>2008000</v>
      </c>
      <c r="R93" s="108">
        <f t="shared" si="27"/>
        <v>8.2477435316458594E-3</v>
      </c>
      <c r="S93" s="109">
        <f t="shared" si="28"/>
        <v>3.5625018443442846E-3</v>
      </c>
    </row>
    <row r="94" spans="1:19" s="103" customFormat="1" ht="14.25">
      <c r="A94" s="187" t="s">
        <v>228</v>
      </c>
      <c r="B94" s="98">
        <v>2</v>
      </c>
      <c r="C94" s="99">
        <v>0</v>
      </c>
      <c r="D94" s="99">
        <v>4</v>
      </c>
      <c r="E94" s="111">
        <v>10</v>
      </c>
      <c r="F94" s="100"/>
      <c r="G94" s="100"/>
      <c r="H94" s="195" t="s">
        <v>182</v>
      </c>
      <c r="I94" s="169">
        <f t="shared" ref="I94:Q94" si="33">SUM(I95:I96)</f>
        <v>14141970</v>
      </c>
      <c r="J94" s="169">
        <f t="shared" si="33"/>
        <v>0</v>
      </c>
      <c r="K94" s="169">
        <f t="shared" si="33"/>
        <v>10985256</v>
      </c>
      <c r="L94" s="169">
        <f t="shared" si="33"/>
        <v>0</v>
      </c>
      <c r="M94" s="169">
        <f t="shared" si="33"/>
        <v>10985256</v>
      </c>
      <c r="N94" s="169">
        <f t="shared" si="33"/>
        <v>737681</v>
      </c>
      <c r="O94" s="169">
        <f t="shared" si="33"/>
        <v>3519275</v>
      </c>
      <c r="P94" s="169">
        <f t="shared" si="33"/>
        <v>737681</v>
      </c>
      <c r="Q94" s="169">
        <f t="shared" si="33"/>
        <v>3519275</v>
      </c>
      <c r="R94" s="124">
        <f t="shared" si="27"/>
        <v>0.77678399826898237</v>
      </c>
      <c r="S94" s="113">
        <f t="shared" si="28"/>
        <v>0.24885323614743915</v>
      </c>
    </row>
    <row r="95" spans="1:19" s="110" customFormat="1" ht="14.25">
      <c r="A95" s="188" t="s">
        <v>322</v>
      </c>
      <c r="B95" s="104">
        <v>2</v>
      </c>
      <c r="C95" s="105">
        <v>0</v>
      </c>
      <c r="D95" s="105">
        <v>4</v>
      </c>
      <c r="E95" s="106">
        <v>10</v>
      </c>
      <c r="F95" s="106">
        <v>1</v>
      </c>
      <c r="G95" s="106">
        <v>20</v>
      </c>
      <c r="H95" s="196" t="s">
        <v>183</v>
      </c>
      <c r="I95" s="170">
        <v>13941216</v>
      </c>
      <c r="J95" s="170">
        <v>0</v>
      </c>
      <c r="K95" s="170">
        <v>10784502</v>
      </c>
      <c r="L95" s="170">
        <v>0</v>
      </c>
      <c r="M95" s="170">
        <v>10784502</v>
      </c>
      <c r="N95" s="170">
        <v>737681</v>
      </c>
      <c r="O95" s="170">
        <v>3519275</v>
      </c>
      <c r="P95" s="170">
        <v>737681</v>
      </c>
      <c r="Q95" s="170">
        <v>3519275</v>
      </c>
      <c r="R95" s="108">
        <f t="shared" si="27"/>
        <v>0.77356968000495796</v>
      </c>
      <c r="S95" s="109">
        <f t="shared" si="28"/>
        <v>0.25243673148741114</v>
      </c>
    </row>
    <row r="96" spans="1:19" s="110" customFormat="1" ht="14.25">
      <c r="A96" s="188" t="s">
        <v>323</v>
      </c>
      <c r="B96" s="104">
        <v>2</v>
      </c>
      <c r="C96" s="105">
        <v>0</v>
      </c>
      <c r="D96" s="105">
        <v>4</v>
      </c>
      <c r="E96" s="106">
        <v>10</v>
      </c>
      <c r="F96" s="106">
        <v>2</v>
      </c>
      <c r="G96" s="106">
        <v>20</v>
      </c>
      <c r="H96" s="196" t="s">
        <v>184</v>
      </c>
      <c r="I96" s="170">
        <v>200754</v>
      </c>
      <c r="J96" s="170">
        <v>0</v>
      </c>
      <c r="K96" s="170">
        <v>200754</v>
      </c>
      <c r="L96" s="170">
        <v>0</v>
      </c>
      <c r="M96" s="170">
        <v>200754</v>
      </c>
      <c r="N96" s="170">
        <v>0</v>
      </c>
      <c r="O96" s="170">
        <v>0</v>
      </c>
      <c r="P96" s="170">
        <v>0</v>
      </c>
      <c r="Q96" s="170">
        <v>0</v>
      </c>
      <c r="R96" s="108">
        <f t="shared" si="27"/>
        <v>1</v>
      </c>
      <c r="S96" s="109">
        <f t="shared" si="28"/>
        <v>0</v>
      </c>
    </row>
    <row r="97" spans="1:19" s="103" customFormat="1" ht="14.25">
      <c r="A97" s="187" t="s">
        <v>229</v>
      </c>
      <c r="B97" s="98">
        <v>2</v>
      </c>
      <c r="C97" s="99">
        <v>0</v>
      </c>
      <c r="D97" s="99">
        <v>4</v>
      </c>
      <c r="E97" s="111">
        <v>11</v>
      </c>
      <c r="F97" s="100"/>
      <c r="G97" s="100"/>
      <c r="H97" s="195" t="s">
        <v>185</v>
      </c>
      <c r="I97" s="169">
        <f>SUM(I98:I98)</f>
        <v>92941442</v>
      </c>
      <c r="J97" s="169">
        <f t="shared" ref="J97:Q97" si="34">SUM(J98:J98)</f>
        <v>0</v>
      </c>
      <c r="K97" s="169">
        <f t="shared" si="34"/>
        <v>85557649</v>
      </c>
      <c r="L97" s="169">
        <f t="shared" si="34"/>
        <v>2740368</v>
      </c>
      <c r="M97" s="169">
        <f t="shared" si="34"/>
        <v>63826959</v>
      </c>
      <c r="N97" s="169">
        <f t="shared" si="34"/>
        <v>11562320</v>
      </c>
      <c r="O97" s="169">
        <f t="shared" si="34"/>
        <v>45369081</v>
      </c>
      <c r="P97" s="169">
        <f t="shared" si="34"/>
        <v>7276878</v>
      </c>
      <c r="Q97" s="169">
        <f t="shared" si="34"/>
        <v>41083639</v>
      </c>
      <c r="R97" s="124">
        <f t="shared" si="27"/>
        <v>0.68674379939144903</v>
      </c>
      <c r="S97" s="113">
        <f t="shared" si="28"/>
        <v>0.48814694525613234</v>
      </c>
    </row>
    <row r="98" spans="1:19" s="110" customFormat="1" ht="14.25">
      <c r="A98" s="188" t="s">
        <v>324</v>
      </c>
      <c r="B98" s="104">
        <v>2</v>
      </c>
      <c r="C98" s="105">
        <v>0</v>
      </c>
      <c r="D98" s="105">
        <v>4</v>
      </c>
      <c r="E98" s="106">
        <v>11</v>
      </c>
      <c r="F98" s="106">
        <v>2</v>
      </c>
      <c r="G98" s="106">
        <v>20</v>
      </c>
      <c r="H98" s="196" t="s">
        <v>186</v>
      </c>
      <c r="I98" s="170">
        <v>92941442</v>
      </c>
      <c r="J98" s="170">
        <v>0</v>
      </c>
      <c r="K98" s="170">
        <v>85557649</v>
      </c>
      <c r="L98" s="170">
        <v>2740368</v>
      </c>
      <c r="M98" s="170">
        <v>63826959</v>
      </c>
      <c r="N98" s="170">
        <v>11562320</v>
      </c>
      <c r="O98" s="170">
        <v>45369081</v>
      </c>
      <c r="P98" s="170">
        <v>7276878</v>
      </c>
      <c r="Q98" s="170">
        <v>41083639</v>
      </c>
      <c r="R98" s="108">
        <f t="shared" si="27"/>
        <v>0.68674379939144903</v>
      </c>
      <c r="S98" s="109">
        <f t="shared" si="28"/>
        <v>0.48814694525613234</v>
      </c>
    </row>
    <row r="99" spans="1:19" s="103" customFormat="1" ht="14.25">
      <c r="A99" s="187" t="s">
        <v>230</v>
      </c>
      <c r="B99" s="98">
        <v>2</v>
      </c>
      <c r="C99" s="99">
        <v>0</v>
      </c>
      <c r="D99" s="99">
        <v>4</v>
      </c>
      <c r="E99" s="111">
        <v>17</v>
      </c>
      <c r="F99" s="100"/>
      <c r="G99" s="100"/>
      <c r="H99" s="195" t="s">
        <v>187</v>
      </c>
      <c r="I99" s="169">
        <f t="shared" ref="I99:S99" si="35">SUM(I100:I101)</f>
        <v>487562</v>
      </c>
      <c r="J99" s="169">
        <f t="shared" si="35"/>
        <v>0</v>
      </c>
      <c r="K99" s="169">
        <f t="shared" si="35"/>
        <v>68926</v>
      </c>
      <c r="L99" s="169">
        <f t="shared" si="35"/>
        <v>0</v>
      </c>
      <c r="M99" s="169">
        <f t="shared" si="35"/>
        <v>68926</v>
      </c>
      <c r="N99" s="169">
        <f t="shared" si="35"/>
        <v>0</v>
      </c>
      <c r="O99" s="169">
        <f t="shared" si="35"/>
        <v>13779</v>
      </c>
      <c r="P99" s="169">
        <f t="shared" si="35"/>
        <v>0</v>
      </c>
      <c r="Q99" s="169">
        <f t="shared" si="35"/>
        <v>13779</v>
      </c>
      <c r="R99" s="125">
        <f t="shared" si="35"/>
        <v>0.2827373749389821</v>
      </c>
      <c r="S99" s="214">
        <f t="shared" si="35"/>
        <v>5.6522042324873553E-2</v>
      </c>
    </row>
    <row r="100" spans="1:19" s="110" customFormat="1" ht="14.25">
      <c r="A100" s="188" t="s">
        <v>325</v>
      </c>
      <c r="B100" s="104">
        <v>2</v>
      </c>
      <c r="C100" s="105">
        <v>0</v>
      </c>
      <c r="D100" s="105">
        <v>4</v>
      </c>
      <c r="E100" s="106">
        <v>17</v>
      </c>
      <c r="F100" s="106">
        <v>1</v>
      </c>
      <c r="G100" s="106">
        <v>20</v>
      </c>
      <c r="H100" s="196" t="s">
        <v>188</v>
      </c>
      <c r="I100" s="170">
        <v>243781</v>
      </c>
      <c r="J100" s="170">
        <v>0</v>
      </c>
      <c r="K100" s="170">
        <v>34463</v>
      </c>
      <c r="L100" s="170">
        <v>0</v>
      </c>
      <c r="M100" s="170">
        <v>34463</v>
      </c>
      <c r="N100" s="170">
        <v>0</v>
      </c>
      <c r="O100" s="170">
        <v>13779</v>
      </c>
      <c r="P100" s="170">
        <v>0</v>
      </c>
      <c r="Q100" s="170">
        <v>13779</v>
      </c>
      <c r="R100" s="108">
        <f t="shared" si="27"/>
        <v>0.14136868746949105</v>
      </c>
      <c r="S100" s="109">
        <f t="shared" si="28"/>
        <v>5.6522042324873553E-2</v>
      </c>
    </row>
    <row r="101" spans="1:19" s="110" customFormat="1" ht="14.25">
      <c r="A101" s="188" t="s">
        <v>326</v>
      </c>
      <c r="B101" s="104">
        <v>2</v>
      </c>
      <c r="C101" s="105">
        <v>0</v>
      </c>
      <c r="D101" s="105">
        <v>4</v>
      </c>
      <c r="E101" s="106">
        <v>17</v>
      </c>
      <c r="F101" s="106">
        <v>2</v>
      </c>
      <c r="G101" s="106">
        <v>20</v>
      </c>
      <c r="H101" s="196" t="s">
        <v>189</v>
      </c>
      <c r="I101" s="170">
        <v>243781</v>
      </c>
      <c r="J101" s="170">
        <v>0</v>
      </c>
      <c r="K101" s="170">
        <v>34463</v>
      </c>
      <c r="L101" s="170">
        <v>0</v>
      </c>
      <c r="M101" s="170">
        <v>34463</v>
      </c>
      <c r="N101" s="170">
        <v>0</v>
      </c>
      <c r="O101" s="170">
        <v>0</v>
      </c>
      <c r="P101" s="170">
        <v>0</v>
      </c>
      <c r="Q101" s="170">
        <v>0</v>
      </c>
      <c r="R101" s="108">
        <f t="shared" si="27"/>
        <v>0.14136868746949105</v>
      </c>
      <c r="S101" s="109">
        <f t="shared" si="28"/>
        <v>0</v>
      </c>
    </row>
    <row r="102" spans="1:19" s="103" customFormat="1" ht="14.25">
      <c r="A102" s="187" t="s">
        <v>231</v>
      </c>
      <c r="B102" s="98">
        <v>2</v>
      </c>
      <c r="C102" s="99">
        <v>0</v>
      </c>
      <c r="D102" s="99">
        <v>4</v>
      </c>
      <c r="E102" s="111">
        <v>21</v>
      </c>
      <c r="F102" s="100"/>
      <c r="G102" s="100"/>
      <c r="H102" s="195" t="s">
        <v>190</v>
      </c>
      <c r="I102" s="169">
        <f>SUM(I103:I106)</f>
        <v>2041888295</v>
      </c>
      <c r="J102" s="169">
        <f t="shared" ref="J102:Q102" si="36">SUM(J103:J106)</f>
        <v>197850220</v>
      </c>
      <c r="K102" s="169">
        <f t="shared" si="36"/>
        <v>1425685239</v>
      </c>
      <c r="L102" s="169">
        <f t="shared" si="36"/>
        <v>0</v>
      </c>
      <c r="M102" s="169">
        <f t="shared" si="36"/>
        <v>1227650239</v>
      </c>
      <c r="N102" s="169">
        <f t="shared" si="36"/>
        <v>62766884</v>
      </c>
      <c r="O102" s="169">
        <f t="shared" si="36"/>
        <v>519041584</v>
      </c>
      <c r="P102" s="169">
        <f t="shared" si="36"/>
        <v>83929936</v>
      </c>
      <c r="Q102" s="169">
        <f t="shared" si="36"/>
        <v>518701484</v>
      </c>
      <c r="R102" s="124">
        <f t="shared" si="27"/>
        <v>0.60123281082817515</v>
      </c>
      <c r="S102" s="113">
        <f t="shared" si="28"/>
        <v>0.25419685556305127</v>
      </c>
    </row>
    <row r="103" spans="1:19" s="110" customFormat="1" ht="14.25">
      <c r="A103" s="188" t="s">
        <v>341</v>
      </c>
      <c r="B103" s="104">
        <v>2</v>
      </c>
      <c r="C103" s="105">
        <v>0</v>
      </c>
      <c r="D103" s="105">
        <v>4</v>
      </c>
      <c r="E103" s="106">
        <v>21</v>
      </c>
      <c r="F103" s="106">
        <v>1</v>
      </c>
      <c r="G103" s="106">
        <v>20</v>
      </c>
      <c r="H103" s="196" t="s">
        <v>191</v>
      </c>
      <c r="I103" s="170">
        <v>50000000</v>
      </c>
      <c r="J103" s="170">
        <v>0</v>
      </c>
      <c r="K103" s="170">
        <v>669178</v>
      </c>
      <c r="L103" s="170">
        <v>0</v>
      </c>
      <c r="M103" s="170">
        <v>669178</v>
      </c>
      <c r="N103" s="170">
        <v>0</v>
      </c>
      <c r="O103" s="170">
        <v>374</v>
      </c>
      <c r="P103" s="170">
        <v>0</v>
      </c>
      <c r="Q103" s="170">
        <v>374</v>
      </c>
      <c r="R103" s="108">
        <f t="shared" si="27"/>
        <v>1.3383559999999999E-2</v>
      </c>
      <c r="S103" s="109">
        <f t="shared" si="28"/>
        <v>7.4800000000000004E-6</v>
      </c>
    </row>
    <row r="104" spans="1:19" s="110" customFormat="1" ht="14.25">
      <c r="A104" s="188" t="s">
        <v>327</v>
      </c>
      <c r="B104" s="104">
        <v>2</v>
      </c>
      <c r="C104" s="105">
        <v>0</v>
      </c>
      <c r="D104" s="105">
        <v>4</v>
      </c>
      <c r="E104" s="106">
        <v>21</v>
      </c>
      <c r="F104" s="106">
        <v>4</v>
      </c>
      <c r="G104" s="106">
        <v>20</v>
      </c>
      <c r="H104" s="196" t="s">
        <v>192</v>
      </c>
      <c r="I104" s="170">
        <v>1391888295</v>
      </c>
      <c r="J104" s="170">
        <v>0</v>
      </c>
      <c r="K104" s="170">
        <v>1059091557</v>
      </c>
      <c r="L104" s="170">
        <v>0</v>
      </c>
      <c r="M104" s="170">
        <v>1059091557</v>
      </c>
      <c r="N104" s="170">
        <v>35361817</v>
      </c>
      <c r="O104" s="170">
        <v>447679723</v>
      </c>
      <c r="P104" s="170">
        <v>56524869</v>
      </c>
      <c r="Q104" s="170">
        <v>447339623</v>
      </c>
      <c r="R104" s="108">
        <f t="shared" si="27"/>
        <v>0.76090269657738585</v>
      </c>
      <c r="S104" s="109">
        <f t="shared" si="28"/>
        <v>0.32163480690812191</v>
      </c>
    </row>
    <row r="105" spans="1:19" s="110" customFormat="1" ht="14.25">
      <c r="A105" s="188" t="s">
        <v>328</v>
      </c>
      <c r="B105" s="104">
        <v>2</v>
      </c>
      <c r="C105" s="105">
        <v>0</v>
      </c>
      <c r="D105" s="105">
        <v>4</v>
      </c>
      <c r="E105" s="106">
        <v>21</v>
      </c>
      <c r="F105" s="106">
        <v>5</v>
      </c>
      <c r="G105" s="106">
        <v>20</v>
      </c>
      <c r="H105" s="196" t="s">
        <v>193</v>
      </c>
      <c r="I105" s="170">
        <v>599553881</v>
      </c>
      <c r="J105" s="170">
        <v>197850220</v>
      </c>
      <c r="K105" s="170">
        <v>365478385</v>
      </c>
      <c r="L105" s="170">
        <v>0</v>
      </c>
      <c r="M105" s="170">
        <v>167443385</v>
      </c>
      <c r="N105" s="170">
        <v>27405067</v>
      </c>
      <c r="O105" s="170">
        <v>71361487</v>
      </c>
      <c r="P105" s="170">
        <v>27405067</v>
      </c>
      <c r="Q105" s="170">
        <v>71361487</v>
      </c>
      <c r="R105" s="108">
        <f t="shared" si="27"/>
        <v>0.27927996182881853</v>
      </c>
      <c r="S105" s="109">
        <f t="shared" si="28"/>
        <v>0.11902431001026245</v>
      </c>
    </row>
    <row r="106" spans="1:19" s="110" customFormat="1" ht="14.25">
      <c r="A106" s="188" t="s">
        <v>247</v>
      </c>
      <c r="B106" s="104">
        <v>2</v>
      </c>
      <c r="C106" s="105">
        <v>0</v>
      </c>
      <c r="D106" s="105">
        <v>4</v>
      </c>
      <c r="E106" s="106">
        <v>21</v>
      </c>
      <c r="F106" s="106">
        <v>11</v>
      </c>
      <c r="G106" s="106">
        <v>20</v>
      </c>
      <c r="H106" s="196" t="s">
        <v>194</v>
      </c>
      <c r="I106" s="170">
        <v>446119</v>
      </c>
      <c r="J106" s="170">
        <v>0</v>
      </c>
      <c r="K106" s="170">
        <v>446119</v>
      </c>
      <c r="L106" s="170">
        <v>0</v>
      </c>
      <c r="M106" s="170">
        <v>446119</v>
      </c>
      <c r="N106" s="170">
        <v>0</v>
      </c>
      <c r="O106" s="170">
        <v>0</v>
      </c>
      <c r="P106" s="170">
        <v>0</v>
      </c>
      <c r="Q106" s="170">
        <v>0</v>
      </c>
      <c r="R106" s="108">
        <f t="shared" si="27"/>
        <v>1</v>
      </c>
      <c r="S106" s="109">
        <f t="shared" si="28"/>
        <v>0</v>
      </c>
    </row>
    <row r="107" spans="1:19" s="110" customFormat="1" ht="20.25" customHeight="1">
      <c r="A107" s="188" t="s">
        <v>248</v>
      </c>
      <c r="B107" s="104">
        <v>2</v>
      </c>
      <c r="C107" s="105">
        <v>0</v>
      </c>
      <c r="D107" s="105">
        <v>4</v>
      </c>
      <c r="E107" s="106">
        <v>40</v>
      </c>
      <c r="F107" s="107"/>
      <c r="G107" s="106">
        <v>20</v>
      </c>
      <c r="H107" s="196" t="s">
        <v>195</v>
      </c>
      <c r="I107" s="170">
        <v>2145937</v>
      </c>
      <c r="J107" s="170">
        <v>0</v>
      </c>
      <c r="K107" s="170">
        <v>2114876</v>
      </c>
      <c r="L107" s="170">
        <v>0</v>
      </c>
      <c r="M107" s="170">
        <v>2114876</v>
      </c>
      <c r="N107" s="170">
        <v>0</v>
      </c>
      <c r="O107" s="170">
        <v>2000000</v>
      </c>
      <c r="P107" s="170">
        <v>0</v>
      </c>
      <c r="Q107" s="170">
        <v>2000000</v>
      </c>
      <c r="R107" s="108">
        <f t="shared" si="27"/>
        <v>0.9855256701384989</v>
      </c>
      <c r="S107" s="117">
        <f t="shared" si="28"/>
        <v>0.93199380969711598</v>
      </c>
    </row>
    <row r="108" spans="1:19" s="103" customFormat="1" ht="14.25">
      <c r="A108" s="187" t="s">
        <v>232</v>
      </c>
      <c r="B108" s="98">
        <v>2</v>
      </c>
      <c r="C108" s="99">
        <v>0</v>
      </c>
      <c r="D108" s="99">
        <v>4</v>
      </c>
      <c r="E108" s="111">
        <v>41</v>
      </c>
      <c r="F108" s="100"/>
      <c r="G108" s="100"/>
      <c r="H108" s="195" t="s">
        <v>196</v>
      </c>
      <c r="I108" s="169">
        <f t="shared" ref="I108:Q108" si="37">+I109</f>
        <v>2802512391</v>
      </c>
      <c r="J108" s="169">
        <f t="shared" si="37"/>
        <v>331444960</v>
      </c>
      <c r="K108" s="169">
        <f t="shared" si="37"/>
        <v>2746913423</v>
      </c>
      <c r="L108" s="169">
        <f t="shared" si="37"/>
        <v>1444960</v>
      </c>
      <c r="M108" s="169">
        <f t="shared" si="37"/>
        <v>1362913422.8</v>
      </c>
      <c r="N108" s="169">
        <f t="shared" si="37"/>
        <v>231563310</v>
      </c>
      <c r="O108" s="169">
        <f t="shared" si="37"/>
        <v>968567214.03999996</v>
      </c>
      <c r="P108" s="169">
        <f t="shared" si="37"/>
        <v>205501788</v>
      </c>
      <c r="Q108" s="169">
        <f t="shared" si="37"/>
        <v>942505692.03999996</v>
      </c>
      <c r="R108" s="124">
        <f t="shared" si="27"/>
        <v>0.48631842884151583</v>
      </c>
      <c r="S108" s="113">
        <f t="shared" si="28"/>
        <v>0.34560675526376289</v>
      </c>
    </row>
    <row r="109" spans="1:19" s="110" customFormat="1" ht="14.25">
      <c r="A109" s="188" t="s">
        <v>249</v>
      </c>
      <c r="B109" s="104">
        <v>2</v>
      </c>
      <c r="C109" s="105">
        <v>0</v>
      </c>
      <c r="D109" s="105">
        <v>4</v>
      </c>
      <c r="E109" s="106">
        <v>41</v>
      </c>
      <c r="F109" s="106">
        <v>13</v>
      </c>
      <c r="G109" s="106">
        <v>20</v>
      </c>
      <c r="H109" s="196" t="s">
        <v>196</v>
      </c>
      <c r="I109" s="170">
        <v>2802512391</v>
      </c>
      <c r="J109" s="170">
        <v>331444960</v>
      </c>
      <c r="K109" s="170">
        <v>2746913423</v>
      </c>
      <c r="L109" s="170">
        <v>1444960</v>
      </c>
      <c r="M109" s="170">
        <v>1362913422.8</v>
      </c>
      <c r="N109" s="170">
        <v>231563310</v>
      </c>
      <c r="O109" s="170">
        <v>968567214.03999996</v>
      </c>
      <c r="P109" s="170">
        <v>205501788</v>
      </c>
      <c r="Q109" s="170">
        <v>942505692.03999996</v>
      </c>
      <c r="R109" s="108">
        <f t="shared" si="27"/>
        <v>0.48631842884151583</v>
      </c>
      <c r="S109" s="117">
        <f t="shared" si="28"/>
        <v>0.34560675526376289</v>
      </c>
    </row>
    <row r="110" spans="1:19" s="103" customFormat="1" ht="14.25">
      <c r="A110" s="187" t="s">
        <v>250</v>
      </c>
      <c r="B110" s="98">
        <v>3</v>
      </c>
      <c r="C110" s="99"/>
      <c r="D110" s="99"/>
      <c r="E110" s="100"/>
      <c r="F110" s="100"/>
      <c r="G110" s="111">
        <v>20</v>
      </c>
      <c r="H110" s="195" t="s">
        <v>197</v>
      </c>
      <c r="I110" s="169">
        <f>+I112+I118</f>
        <v>5394160000</v>
      </c>
      <c r="J110" s="169">
        <f t="shared" ref="J110:Q110" si="38">+J112+J118</f>
        <v>0</v>
      </c>
      <c r="K110" s="169">
        <f t="shared" si="38"/>
        <v>1424364960</v>
      </c>
      <c r="L110" s="169">
        <f t="shared" si="38"/>
        <v>0</v>
      </c>
      <c r="M110" s="169">
        <f t="shared" si="38"/>
        <v>1424364960</v>
      </c>
      <c r="N110" s="169">
        <f t="shared" si="38"/>
        <v>0</v>
      </c>
      <c r="O110" s="169">
        <f t="shared" si="38"/>
        <v>0</v>
      </c>
      <c r="P110" s="169">
        <f t="shared" si="38"/>
        <v>0</v>
      </c>
      <c r="Q110" s="169">
        <f t="shared" si="38"/>
        <v>0</v>
      </c>
      <c r="R110" s="124">
        <f t="shared" si="27"/>
        <v>0.26405686149465346</v>
      </c>
      <c r="S110" s="113">
        <f t="shared" si="28"/>
        <v>0</v>
      </c>
    </row>
    <row r="111" spans="1:19" s="103" customFormat="1" ht="14.25">
      <c r="A111" s="187" t="s">
        <v>250</v>
      </c>
      <c r="B111" s="98">
        <v>3</v>
      </c>
      <c r="C111" s="99"/>
      <c r="D111" s="99"/>
      <c r="E111" s="100"/>
      <c r="F111" s="100"/>
      <c r="G111" s="111">
        <v>21</v>
      </c>
      <c r="H111" s="195" t="s">
        <v>197</v>
      </c>
      <c r="I111" s="169">
        <f>+I117</f>
        <v>170190000000</v>
      </c>
      <c r="J111" s="169">
        <f t="shared" ref="J111:Q111" si="39">+J117</f>
        <v>0</v>
      </c>
      <c r="K111" s="169">
        <f t="shared" si="39"/>
        <v>1021300000</v>
      </c>
      <c r="L111" s="169">
        <f t="shared" si="39"/>
        <v>0</v>
      </c>
      <c r="M111" s="169">
        <f t="shared" si="39"/>
        <v>1021300000</v>
      </c>
      <c r="N111" s="169">
        <f t="shared" si="39"/>
        <v>0</v>
      </c>
      <c r="O111" s="169">
        <f t="shared" si="39"/>
        <v>160000</v>
      </c>
      <c r="P111" s="169">
        <f t="shared" si="39"/>
        <v>0</v>
      </c>
      <c r="Q111" s="169">
        <f t="shared" si="39"/>
        <v>160000</v>
      </c>
      <c r="R111" s="124">
        <f t="shared" si="27"/>
        <v>6.0009401257418177E-3</v>
      </c>
      <c r="S111" s="113">
        <f t="shared" si="28"/>
        <v>9.4012574181796817E-7</v>
      </c>
    </row>
    <row r="112" spans="1:19" s="103" customFormat="1" ht="14.25">
      <c r="A112" s="187" t="s">
        <v>251</v>
      </c>
      <c r="B112" s="98">
        <v>3</v>
      </c>
      <c r="C112" s="99">
        <v>2</v>
      </c>
      <c r="D112" s="99"/>
      <c r="E112" s="100"/>
      <c r="F112" s="100"/>
      <c r="G112" s="126">
        <v>20</v>
      </c>
      <c r="H112" s="195" t="s">
        <v>198</v>
      </c>
      <c r="I112" s="169">
        <f>+I114</f>
        <v>2268060000</v>
      </c>
      <c r="J112" s="169">
        <f t="shared" ref="J112:Q115" si="40">+J114</f>
        <v>0</v>
      </c>
      <c r="K112" s="169">
        <f t="shared" si="40"/>
        <v>13608360</v>
      </c>
      <c r="L112" s="169">
        <f t="shared" si="40"/>
        <v>0</v>
      </c>
      <c r="M112" s="169">
        <f t="shared" si="40"/>
        <v>13608360</v>
      </c>
      <c r="N112" s="169">
        <f t="shared" si="40"/>
        <v>0</v>
      </c>
      <c r="O112" s="169">
        <f t="shared" si="40"/>
        <v>0</v>
      </c>
      <c r="P112" s="169">
        <f t="shared" si="40"/>
        <v>0</v>
      </c>
      <c r="Q112" s="169">
        <f t="shared" si="40"/>
        <v>0</v>
      </c>
      <c r="R112" s="124">
        <f t="shared" si="27"/>
        <v>6.0000000000000001E-3</v>
      </c>
      <c r="S112" s="113">
        <f t="shared" si="28"/>
        <v>0</v>
      </c>
    </row>
    <row r="113" spans="1:19" s="103" customFormat="1" ht="14.25">
      <c r="A113" s="187" t="s">
        <v>251</v>
      </c>
      <c r="B113" s="98">
        <v>3</v>
      </c>
      <c r="C113" s="99">
        <v>2</v>
      </c>
      <c r="D113" s="99"/>
      <c r="E113" s="100"/>
      <c r="F113" s="100"/>
      <c r="G113" s="126">
        <v>21</v>
      </c>
      <c r="H113" s="195" t="s">
        <v>198</v>
      </c>
      <c r="I113" s="169">
        <f>+I115</f>
        <v>170190000000</v>
      </c>
      <c r="J113" s="169">
        <f t="shared" si="40"/>
        <v>0</v>
      </c>
      <c r="K113" s="169">
        <f t="shared" si="40"/>
        <v>1021300000</v>
      </c>
      <c r="L113" s="169">
        <f t="shared" si="40"/>
        <v>0</v>
      </c>
      <c r="M113" s="169">
        <f t="shared" si="40"/>
        <v>1021300000</v>
      </c>
      <c r="N113" s="169">
        <f t="shared" si="40"/>
        <v>0</v>
      </c>
      <c r="O113" s="169">
        <f t="shared" si="40"/>
        <v>160000</v>
      </c>
      <c r="P113" s="169">
        <f t="shared" si="40"/>
        <v>0</v>
      </c>
      <c r="Q113" s="169">
        <f t="shared" si="40"/>
        <v>160000</v>
      </c>
      <c r="R113" s="124">
        <f t="shared" si="27"/>
        <v>6.0009401257418177E-3</v>
      </c>
      <c r="S113" s="113">
        <f t="shared" si="28"/>
        <v>9.4012574181796817E-7</v>
      </c>
    </row>
    <row r="114" spans="1:19" s="103" customFormat="1" ht="14.25">
      <c r="A114" s="187" t="s">
        <v>233</v>
      </c>
      <c r="B114" s="98">
        <v>3</v>
      </c>
      <c r="C114" s="99">
        <v>2</v>
      </c>
      <c r="D114" s="99">
        <v>1</v>
      </c>
      <c r="E114" s="127"/>
      <c r="F114" s="127"/>
      <c r="G114" s="126">
        <v>20</v>
      </c>
      <c r="H114" s="200" t="s">
        <v>199</v>
      </c>
      <c r="I114" s="169">
        <f>+I116</f>
        <v>2268060000</v>
      </c>
      <c r="J114" s="172">
        <f t="shared" si="40"/>
        <v>0</v>
      </c>
      <c r="K114" s="172">
        <f t="shared" si="40"/>
        <v>13608360</v>
      </c>
      <c r="L114" s="172">
        <f t="shared" si="40"/>
        <v>0</v>
      </c>
      <c r="M114" s="172">
        <f t="shared" si="40"/>
        <v>13608360</v>
      </c>
      <c r="N114" s="172">
        <f t="shared" si="40"/>
        <v>0</v>
      </c>
      <c r="O114" s="172">
        <f t="shared" si="40"/>
        <v>0</v>
      </c>
      <c r="P114" s="172">
        <f t="shared" si="40"/>
        <v>0</v>
      </c>
      <c r="Q114" s="172">
        <f t="shared" si="40"/>
        <v>0</v>
      </c>
      <c r="R114" s="101">
        <f t="shared" si="27"/>
        <v>6.0000000000000001E-3</v>
      </c>
      <c r="S114" s="113">
        <f t="shared" si="28"/>
        <v>0</v>
      </c>
    </row>
    <row r="115" spans="1:19" s="103" customFormat="1" ht="14.25">
      <c r="A115" s="187" t="s">
        <v>233</v>
      </c>
      <c r="B115" s="98">
        <v>3</v>
      </c>
      <c r="C115" s="99">
        <v>2</v>
      </c>
      <c r="D115" s="99">
        <v>1</v>
      </c>
      <c r="E115" s="127"/>
      <c r="F115" s="127"/>
      <c r="G115" s="126">
        <v>21</v>
      </c>
      <c r="H115" s="200" t="s">
        <v>199</v>
      </c>
      <c r="I115" s="169">
        <f>+I117</f>
        <v>170190000000</v>
      </c>
      <c r="J115" s="172">
        <f t="shared" si="40"/>
        <v>0</v>
      </c>
      <c r="K115" s="172">
        <f t="shared" si="40"/>
        <v>1021300000</v>
      </c>
      <c r="L115" s="172">
        <f t="shared" si="40"/>
        <v>0</v>
      </c>
      <c r="M115" s="172">
        <f t="shared" si="40"/>
        <v>1021300000</v>
      </c>
      <c r="N115" s="172">
        <f t="shared" si="40"/>
        <v>0</v>
      </c>
      <c r="O115" s="172">
        <f t="shared" si="40"/>
        <v>160000</v>
      </c>
      <c r="P115" s="172">
        <f t="shared" si="40"/>
        <v>0</v>
      </c>
      <c r="Q115" s="172">
        <f t="shared" si="40"/>
        <v>160000</v>
      </c>
      <c r="R115" s="101">
        <f t="shared" si="27"/>
        <v>6.0009401257418177E-3</v>
      </c>
      <c r="S115" s="113">
        <f t="shared" si="28"/>
        <v>9.4012574181796817E-7</v>
      </c>
    </row>
    <row r="116" spans="1:19" s="110" customFormat="1" ht="14.25">
      <c r="A116" s="188" t="s">
        <v>329</v>
      </c>
      <c r="B116" s="128">
        <v>3</v>
      </c>
      <c r="C116" s="106">
        <v>2</v>
      </c>
      <c r="D116" s="106">
        <v>1</v>
      </c>
      <c r="E116" s="106">
        <v>1</v>
      </c>
      <c r="F116" s="129" t="s">
        <v>200</v>
      </c>
      <c r="G116" s="106">
        <v>20</v>
      </c>
      <c r="H116" s="201" t="s">
        <v>201</v>
      </c>
      <c r="I116" s="170">
        <v>2268060000</v>
      </c>
      <c r="J116" s="170">
        <v>0</v>
      </c>
      <c r="K116" s="170">
        <v>13608360</v>
      </c>
      <c r="L116" s="170">
        <v>0</v>
      </c>
      <c r="M116" s="170">
        <v>13608360</v>
      </c>
      <c r="N116" s="170">
        <v>0</v>
      </c>
      <c r="O116" s="170">
        <v>0</v>
      </c>
      <c r="P116" s="170">
        <v>0</v>
      </c>
      <c r="Q116" s="170">
        <v>0</v>
      </c>
      <c r="R116" s="108">
        <f t="shared" si="27"/>
        <v>6.0000000000000001E-3</v>
      </c>
      <c r="S116" s="109">
        <f t="shared" si="28"/>
        <v>0</v>
      </c>
    </row>
    <row r="117" spans="1:19" s="123" customFormat="1" ht="14.25">
      <c r="A117" s="188" t="s">
        <v>330</v>
      </c>
      <c r="B117" s="130">
        <v>3</v>
      </c>
      <c r="C117" s="120">
        <v>2</v>
      </c>
      <c r="D117" s="120">
        <v>1</v>
      </c>
      <c r="E117" s="131">
        <v>17</v>
      </c>
      <c r="F117" s="131" t="s">
        <v>200</v>
      </c>
      <c r="G117" s="132">
        <v>21</v>
      </c>
      <c r="H117" s="202" t="s">
        <v>202</v>
      </c>
      <c r="I117" s="170">
        <v>170190000000</v>
      </c>
      <c r="J117" s="170">
        <v>0</v>
      </c>
      <c r="K117" s="170">
        <v>1021300000</v>
      </c>
      <c r="L117" s="170">
        <v>0</v>
      </c>
      <c r="M117" s="170">
        <v>1021300000</v>
      </c>
      <c r="N117" s="170">
        <v>0</v>
      </c>
      <c r="O117" s="170">
        <v>160000</v>
      </c>
      <c r="P117" s="170">
        <v>0</v>
      </c>
      <c r="Q117" s="170">
        <v>160000</v>
      </c>
      <c r="R117" s="121">
        <f t="shared" si="27"/>
        <v>6.0009401257418177E-3</v>
      </c>
      <c r="S117" s="122">
        <f t="shared" si="28"/>
        <v>9.4012574181796817E-7</v>
      </c>
    </row>
    <row r="118" spans="1:19" s="103" customFormat="1" ht="14.25">
      <c r="A118" s="187" t="s">
        <v>252</v>
      </c>
      <c r="B118" s="133">
        <v>3</v>
      </c>
      <c r="C118" s="111">
        <v>6</v>
      </c>
      <c r="D118" s="99"/>
      <c r="E118" s="100"/>
      <c r="F118" s="100"/>
      <c r="G118" s="126">
        <v>20</v>
      </c>
      <c r="H118" s="195" t="s">
        <v>203</v>
      </c>
      <c r="I118" s="169">
        <f>+I119</f>
        <v>3126100000</v>
      </c>
      <c r="J118" s="169">
        <f t="shared" ref="J118:Q118" si="41">+J119</f>
        <v>0</v>
      </c>
      <c r="K118" s="169">
        <f t="shared" si="41"/>
        <v>1410756600</v>
      </c>
      <c r="L118" s="169">
        <f t="shared" si="41"/>
        <v>0</v>
      </c>
      <c r="M118" s="169">
        <f t="shared" si="41"/>
        <v>1410756600</v>
      </c>
      <c r="N118" s="169">
        <f t="shared" si="41"/>
        <v>0</v>
      </c>
      <c r="O118" s="169">
        <f t="shared" si="41"/>
        <v>0</v>
      </c>
      <c r="P118" s="169">
        <f t="shared" si="41"/>
        <v>0</v>
      </c>
      <c r="Q118" s="169">
        <f t="shared" si="41"/>
        <v>0</v>
      </c>
      <c r="R118" s="124">
        <f t="shared" si="27"/>
        <v>0.45128326029237709</v>
      </c>
      <c r="S118" s="113">
        <f t="shared" si="28"/>
        <v>0</v>
      </c>
    </row>
    <row r="119" spans="1:19" s="103" customFormat="1" ht="14.25">
      <c r="A119" s="187" t="s">
        <v>253</v>
      </c>
      <c r="B119" s="133">
        <v>3</v>
      </c>
      <c r="C119" s="111">
        <v>6</v>
      </c>
      <c r="D119" s="99">
        <v>1</v>
      </c>
      <c r="E119" s="100"/>
      <c r="F119" s="100"/>
      <c r="G119" s="126">
        <v>20</v>
      </c>
      <c r="H119" s="195" t="s">
        <v>204</v>
      </c>
      <c r="I119" s="169">
        <f t="shared" ref="I119:Q119" si="42">+I120</f>
        <v>3126100000</v>
      </c>
      <c r="J119" s="169">
        <f t="shared" si="42"/>
        <v>0</v>
      </c>
      <c r="K119" s="169">
        <f t="shared" si="42"/>
        <v>1410756600</v>
      </c>
      <c r="L119" s="169">
        <f t="shared" si="42"/>
        <v>0</v>
      </c>
      <c r="M119" s="169">
        <f t="shared" si="42"/>
        <v>1410756600</v>
      </c>
      <c r="N119" s="169">
        <f t="shared" si="42"/>
        <v>0</v>
      </c>
      <c r="O119" s="169">
        <f t="shared" si="42"/>
        <v>0</v>
      </c>
      <c r="P119" s="169">
        <f t="shared" si="42"/>
        <v>0</v>
      </c>
      <c r="Q119" s="169">
        <f t="shared" si="42"/>
        <v>0</v>
      </c>
      <c r="R119" s="124">
        <f t="shared" si="27"/>
        <v>0.45128326029237709</v>
      </c>
      <c r="S119" s="113">
        <f t="shared" si="28"/>
        <v>0</v>
      </c>
    </row>
    <row r="120" spans="1:19" s="103" customFormat="1" ht="14.25">
      <c r="A120" s="187" t="s">
        <v>331</v>
      </c>
      <c r="B120" s="104">
        <v>3</v>
      </c>
      <c r="C120" s="105">
        <v>6</v>
      </c>
      <c r="D120" s="105">
        <v>1</v>
      </c>
      <c r="E120" s="106">
        <v>1</v>
      </c>
      <c r="F120" s="100"/>
      <c r="G120" s="126">
        <v>20</v>
      </c>
      <c r="H120" s="196" t="s">
        <v>204</v>
      </c>
      <c r="I120" s="170">
        <v>3126100000</v>
      </c>
      <c r="J120" s="170">
        <v>0</v>
      </c>
      <c r="K120" s="170">
        <v>1410756600</v>
      </c>
      <c r="L120" s="170">
        <v>0</v>
      </c>
      <c r="M120" s="170">
        <v>1410756600</v>
      </c>
      <c r="N120" s="170">
        <v>0</v>
      </c>
      <c r="O120" s="170">
        <v>0</v>
      </c>
      <c r="P120" s="170">
        <v>0</v>
      </c>
      <c r="Q120" s="170">
        <v>0</v>
      </c>
      <c r="R120" s="108">
        <f t="shared" si="27"/>
        <v>0.45128326029237709</v>
      </c>
      <c r="S120" s="109">
        <f t="shared" si="28"/>
        <v>0</v>
      </c>
    </row>
    <row r="121" spans="1:19" s="103" customFormat="1" ht="24">
      <c r="A121" s="187" t="s">
        <v>234</v>
      </c>
      <c r="B121" s="98">
        <v>5</v>
      </c>
      <c r="C121" s="99"/>
      <c r="D121" s="99"/>
      <c r="E121" s="127"/>
      <c r="F121" s="127"/>
      <c r="G121" s="126"/>
      <c r="H121" s="200" t="s">
        <v>26</v>
      </c>
      <c r="I121" s="169">
        <f t="shared" ref="I121:Q123" si="43">+I122</f>
        <v>46872000000</v>
      </c>
      <c r="J121" s="169">
        <f t="shared" si="43"/>
        <v>2071255556</v>
      </c>
      <c r="K121" s="169">
        <f t="shared" si="43"/>
        <v>37484426353.339996</v>
      </c>
      <c r="L121" s="169">
        <f t="shared" si="43"/>
        <v>1943794752.4000001</v>
      </c>
      <c r="M121" s="169">
        <f t="shared" si="43"/>
        <v>26482523267.830002</v>
      </c>
      <c r="N121" s="169">
        <f t="shared" si="43"/>
        <v>1788388063</v>
      </c>
      <c r="O121" s="169">
        <f t="shared" si="43"/>
        <v>10008792932</v>
      </c>
      <c r="P121" s="169">
        <f t="shared" si="43"/>
        <v>1203649673</v>
      </c>
      <c r="Q121" s="169">
        <f t="shared" si="43"/>
        <v>9061756276</v>
      </c>
      <c r="R121" s="124">
        <f t="shared" si="27"/>
        <v>0.56499665616636807</v>
      </c>
      <c r="S121" s="113">
        <f t="shared" si="28"/>
        <v>0.2135345820959208</v>
      </c>
    </row>
    <row r="122" spans="1:19" s="103" customFormat="1" ht="14.25">
      <c r="A122" s="187" t="s">
        <v>235</v>
      </c>
      <c r="B122" s="133">
        <v>5</v>
      </c>
      <c r="C122" s="111">
        <v>1</v>
      </c>
      <c r="D122" s="99"/>
      <c r="E122" s="127"/>
      <c r="F122" s="127"/>
      <c r="G122" s="134"/>
      <c r="H122" s="203" t="s">
        <v>27</v>
      </c>
      <c r="I122" s="169">
        <f t="shared" si="43"/>
        <v>46872000000</v>
      </c>
      <c r="J122" s="169">
        <f t="shared" si="43"/>
        <v>2071255556</v>
      </c>
      <c r="K122" s="169">
        <f t="shared" si="43"/>
        <v>37484426353.339996</v>
      </c>
      <c r="L122" s="169">
        <f t="shared" si="43"/>
        <v>1943794752.4000001</v>
      </c>
      <c r="M122" s="169">
        <f t="shared" si="43"/>
        <v>26482523267.830002</v>
      </c>
      <c r="N122" s="169">
        <f t="shared" si="43"/>
        <v>1788388063</v>
      </c>
      <c r="O122" s="169">
        <f t="shared" si="43"/>
        <v>10008792932</v>
      </c>
      <c r="P122" s="169">
        <f t="shared" si="43"/>
        <v>1203649673</v>
      </c>
      <c r="Q122" s="169">
        <f t="shared" si="43"/>
        <v>9061756276</v>
      </c>
      <c r="R122" s="124">
        <f t="shared" si="27"/>
        <v>0.56499665616636807</v>
      </c>
      <c r="S122" s="113">
        <f t="shared" si="28"/>
        <v>0.2135345820959208</v>
      </c>
    </row>
    <row r="123" spans="1:19" s="110" customFormat="1" ht="14.25">
      <c r="A123" s="188" t="s">
        <v>254</v>
      </c>
      <c r="B123" s="104">
        <v>5</v>
      </c>
      <c r="C123" s="105">
        <v>1</v>
      </c>
      <c r="D123" s="105">
        <v>2</v>
      </c>
      <c r="E123" s="129"/>
      <c r="F123" s="129"/>
      <c r="G123" s="135">
        <v>20</v>
      </c>
      <c r="H123" s="203" t="s">
        <v>28</v>
      </c>
      <c r="I123" s="169">
        <f t="shared" si="43"/>
        <v>46872000000</v>
      </c>
      <c r="J123" s="169">
        <f t="shared" si="43"/>
        <v>2071255556</v>
      </c>
      <c r="K123" s="169">
        <f t="shared" si="43"/>
        <v>37484426353.339996</v>
      </c>
      <c r="L123" s="169">
        <f t="shared" si="43"/>
        <v>1943794752.4000001</v>
      </c>
      <c r="M123" s="169">
        <f t="shared" si="43"/>
        <v>26482523267.830002</v>
      </c>
      <c r="N123" s="169">
        <f t="shared" si="43"/>
        <v>1788388063</v>
      </c>
      <c r="O123" s="169">
        <f t="shared" si="43"/>
        <v>10008792932</v>
      </c>
      <c r="P123" s="169">
        <f t="shared" si="43"/>
        <v>1203649673</v>
      </c>
      <c r="Q123" s="169">
        <f t="shared" si="43"/>
        <v>9061756276</v>
      </c>
      <c r="R123" s="124">
        <f t="shared" si="27"/>
        <v>0.56499665616636807</v>
      </c>
      <c r="S123" s="113">
        <f t="shared" si="28"/>
        <v>0.2135345820959208</v>
      </c>
    </row>
    <row r="124" spans="1:19" s="110" customFormat="1" ht="14.25">
      <c r="A124" s="188" t="s">
        <v>255</v>
      </c>
      <c r="B124" s="104">
        <v>5</v>
      </c>
      <c r="C124" s="105">
        <v>1</v>
      </c>
      <c r="D124" s="105">
        <v>2</v>
      </c>
      <c r="E124" s="129">
        <v>1</v>
      </c>
      <c r="F124" s="129"/>
      <c r="G124" s="135">
        <v>20</v>
      </c>
      <c r="H124" s="203" t="s">
        <v>28</v>
      </c>
      <c r="I124" s="169">
        <f t="shared" ref="I124:Q124" si="44">SUM(I125:I131)</f>
        <v>46872000000</v>
      </c>
      <c r="J124" s="169">
        <f t="shared" si="44"/>
        <v>2071255556</v>
      </c>
      <c r="K124" s="169">
        <f t="shared" si="44"/>
        <v>37484426353.339996</v>
      </c>
      <c r="L124" s="169">
        <f t="shared" si="44"/>
        <v>1943794752.4000001</v>
      </c>
      <c r="M124" s="169">
        <f t="shared" si="44"/>
        <v>26482523267.830002</v>
      </c>
      <c r="N124" s="169">
        <f t="shared" si="44"/>
        <v>1788388063</v>
      </c>
      <c r="O124" s="169">
        <f t="shared" si="44"/>
        <v>10008792932</v>
      </c>
      <c r="P124" s="169">
        <f t="shared" si="44"/>
        <v>1203649673</v>
      </c>
      <c r="Q124" s="169">
        <f t="shared" si="44"/>
        <v>9061756276</v>
      </c>
      <c r="R124" s="124">
        <f t="shared" si="27"/>
        <v>0.56499665616636807</v>
      </c>
      <c r="S124" s="113">
        <f t="shared" si="28"/>
        <v>0.2135345820959208</v>
      </c>
    </row>
    <row r="125" spans="1:19" s="110" customFormat="1" ht="14.25">
      <c r="A125" s="188" t="s">
        <v>332</v>
      </c>
      <c r="B125" s="104">
        <v>5</v>
      </c>
      <c r="C125" s="105">
        <v>1</v>
      </c>
      <c r="D125" s="105">
        <v>2</v>
      </c>
      <c r="E125" s="129">
        <v>1</v>
      </c>
      <c r="F125" s="129">
        <v>4</v>
      </c>
      <c r="G125" s="135">
        <v>20</v>
      </c>
      <c r="H125" s="204" t="s">
        <v>205</v>
      </c>
      <c r="I125" s="170"/>
      <c r="J125" s="170"/>
      <c r="K125" s="170"/>
      <c r="L125" s="170"/>
      <c r="M125" s="170"/>
      <c r="N125" s="170"/>
      <c r="O125" s="170"/>
      <c r="P125" s="170"/>
      <c r="Q125" s="170"/>
      <c r="R125" s="108">
        <f t="shared" si="27"/>
        <v>0</v>
      </c>
      <c r="S125" s="109">
        <f t="shared" si="28"/>
        <v>0</v>
      </c>
    </row>
    <row r="126" spans="1:19" s="110" customFormat="1" ht="14.25">
      <c r="A126" s="188" t="s">
        <v>333</v>
      </c>
      <c r="B126" s="104">
        <v>5</v>
      </c>
      <c r="C126" s="105">
        <v>1</v>
      </c>
      <c r="D126" s="105">
        <v>2</v>
      </c>
      <c r="E126" s="129">
        <v>1</v>
      </c>
      <c r="F126" s="129">
        <v>6</v>
      </c>
      <c r="G126" s="135">
        <v>20</v>
      </c>
      <c r="H126" s="204" t="s">
        <v>23</v>
      </c>
      <c r="I126" s="170">
        <v>27388457516</v>
      </c>
      <c r="J126" s="170">
        <v>1062055556</v>
      </c>
      <c r="K126" s="170">
        <v>23307910965</v>
      </c>
      <c r="L126" s="170">
        <v>453012862.39999998</v>
      </c>
      <c r="M126" s="170">
        <v>17299869696.490002</v>
      </c>
      <c r="N126" s="170">
        <v>1081009138</v>
      </c>
      <c r="O126" s="170">
        <v>6379517405</v>
      </c>
      <c r="P126" s="170">
        <v>707632922</v>
      </c>
      <c r="Q126" s="170">
        <v>5855902734</v>
      </c>
      <c r="R126" s="108">
        <f t="shared" si="27"/>
        <v>0.63164819290694374</v>
      </c>
      <c r="S126" s="109">
        <f t="shared" si="28"/>
        <v>0.23292722495500759</v>
      </c>
    </row>
    <row r="127" spans="1:19" s="110" customFormat="1" ht="18" customHeight="1">
      <c r="A127" s="188" t="s">
        <v>334</v>
      </c>
      <c r="B127" s="104">
        <v>5</v>
      </c>
      <c r="C127" s="105">
        <v>1</v>
      </c>
      <c r="D127" s="105">
        <v>2</v>
      </c>
      <c r="E127" s="129">
        <v>1</v>
      </c>
      <c r="F127" s="129">
        <v>7</v>
      </c>
      <c r="G127" s="135">
        <v>20</v>
      </c>
      <c r="H127" s="204" t="s">
        <v>206</v>
      </c>
      <c r="I127" s="170">
        <v>18506884033</v>
      </c>
      <c r="J127" s="170">
        <v>1009200000</v>
      </c>
      <c r="K127" s="170">
        <v>13364949231.34</v>
      </c>
      <c r="L127" s="170">
        <v>1487161537</v>
      </c>
      <c r="M127" s="170">
        <v>8675134685.3400002</v>
      </c>
      <c r="N127" s="170">
        <v>677493963</v>
      </c>
      <c r="O127" s="170">
        <v>3474285547</v>
      </c>
      <c r="P127" s="170">
        <v>467075525</v>
      </c>
      <c r="Q127" s="170">
        <v>3053448671</v>
      </c>
      <c r="R127" s="108">
        <f t="shared" si="27"/>
        <v>0.46875177203635099</v>
      </c>
      <c r="S127" s="109">
        <f t="shared" si="28"/>
        <v>0.18772936280385888</v>
      </c>
    </row>
    <row r="128" spans="1:19" s="110" customFormat="1" ht="18" customHeight="1">
      <c r="A128" s="188" t="s">
        <v>335</v>
      </c>
      <c r="B128" s="104">
        <v>5</v>
      </c>
      <c r="C128" s="105">
        <v>1</v>
      </c>
      <c r="D128" s="105">
        <v>2</v>
      </c>
      <c r="E128" s="129">
        <v>1</v>
      </c>
      <c r="F128" s="129">
        <v>11</v>
      </c>
      <c r="G128" s="135"/>
      <c r="H128" s="204" t="s">
        <v>25</v>
      </c>
      <c r="I128" s="170">
        <v>100800000</v>
      </c>
      <c r="J128" s="170">
        <v>0</v>
      </c>
      <c r="K128" s="170">
        <v>100353881</v>
      </c>
      <c r="L128" s="170">
        <v>0</v>
      </c>
      <c r="M128" s="170">
        <v>4353881</v>
      </c>
      <c r="N128" s="170">
        <v>65300</v>
      </c>
      <c r="O128" s="170">
        <v>535110</v>
      </c>
      <c r="P128" s="170">
        <v>65300</v>
      </c>
      <c r="Q128" s="170">
        <v>535110</v>
      </c>
      <c r="R128" s="108"/>
      <c r="S128" s="109"/>
    </row>
    <row r="129" spans="1:19" s="110" customFormat="1" ht="14.25">
      <c r="A129" s="188" t="s">
        <v>336</v>
      </c>
      <c r="B129" s="104">
        <v>5</v>
      </c>
      <c r="C129" s="105">
        <v>1</v>
      </c>
      <c r="D129" s="105">
        <v>2</v>
      </c>
      <c r="E129" s="129">
        <v>1</v>
      </c>
      <c r="F129" s="129">
        <v>12</v>
      </c>
      <c r="G129" s="135"/>
      <c r="H129" s="204" t="s">
        <v>207</v>
      </c>
      <c r="I129" s="170">
        <v>182715316</v>
      </c>
      <c r="J129" s="170">
        <v>0</v>
      </c>
      <c r="K129" s="170">
        <v>182715316</v>
      </c>
      <c r="L129" s="170">
        <v>0</v>
      </c>
      <c r="M129" s="170">
        <v>182715316</v>
      </c>
      <c r="N129" s="170">
        <v>20301701</v>
      </c>
      <c r="O129" s="170">
        <v>101510757</v>
      </c>
      <c r="P129" s="170">
        <v>20301701</v>
      </c>
      <c r="Q129" s="170">
        <v>101510757</v>
      </c>
      <c r="R129" s="108"/>
      <c r="S129" s="109"/>
    </row>
    <row r="130" spans="1:19" s="110" customFormat="1" ht="14.25">
      <c r="A130" s="188" t="s">
        <v>337</v>
      </c>
      <c r="B130" s="104">
        <v>5</v>
      </c>
      <c r="C130" s="105">
        <v>1</v>
      </c>
      <c r="D130" s="105">
        <v>2</v>
      </c>
      <c r="E130" s="129">
        <v>1</v>
      </c>
      <c r="F130" s="129">
        <v>21</v>
      </c>
      <c r="G130" s="135">
        <v>20</v>
      </c>
      <c r="H130" s="204" t="s">
        <v>149</v>
      </c>
      <c r="I130" s="170">
        <v>115873135</v>
      </c>
      <c r="J130" s="170">
        <v>0</v>
      </c>
      <c r="K130" s="170">
        <v>2100000</v>
      </c>
      <c r="L130" s="170">
        <v>0</v>
      </c>
      <c r="M130" s="170">
        <v>2100000</v>
      </c>
      <c r="N130" s="170">
        <v>0</v>
      </c>
      <c r="O130" s="170">
        <v>0</v>
      </c>
      <c r="P130" s="170">
        <v>0</v>
      </c>
      <c r="Q130" s="170">
        <v>0</v>
      </c>
      <c r="R130" s="108">
        <f t="shared" si="27"/>
        <v>1.812326903902272E-2</v>
      </c>
      <c r="S130" s="109">
        <f t="shared" si="28"/>
        <v>0</v>
      </c>
    </row>
    <row r="131" spans="1:19" s="110" customFormat="1" ht="14.25">
      <c r="A131" s="188" t="s">
        <v>338</v>
      </c>
      <c r="B131" s="104">
        <v>5</v>
      </c>
      <c r="C131" s="105">
        <v>1</v>
      </c>
      <c r="D131" s="105">
        <v>2</v>
      </c>
      <c r="E131" s="129">
        <v>1</v>
      </c>
      <c r="F131" s="129">
        <v>24</v>
      </c>
      <c r="G131" s="135">
        <v>20</v>
      </c>
      <c r="H131" s="204" t="s">
        <v>208</v>
      </c>
      <c r="I131" s="170">
        <v>577270000</v>
      </c>
      <c r="J131" s="170">
        <v>0</v>
      </c>
      <c r="K131" s="170">
        <v>526396960</v>
      </c>
      <c r="L131" s="170">
        <v>3620353</v>
      </c>
      <c r="M131" s="170">
        <v>318349689</v>
      </c>
      <c r="N131" s="170">
        <v>9517961</v>
      </c>
      <c r="O131" s="170">
        <v>52944113</v>
      </c>
      <c r="P131" s="170">
        <v>8574225</v>
      </c>
      <c r="Q131" s="170">
        <v>50359004</v>
      </c>
      <c r="R131" s="108">
        <f t="shared" si="27"/>
        <v>0.55147450759609884</v>
      </c>
      <c r="S131" s="109">
        <f t="shared" si="28"/>
        <v>9.171464479359745E-2</v>
      </c>
    </row>
    <row r="132" spans="1:19" s="138" customFormat="1" ht="14.25">
      <c r="A132" s="190" t="s">
        <v>343</v>
      </c>
      <c r="B132" s="314" t="s">
        <v>29</v>
      </c>
      <c r="C132" s="315"/>
      <c r="D132" s="315"/>
      <c r="E132" s="315"/>
      <c r="F132" s="315"/>
      <c r="G132" s="315"/>
      <c r="H132" s="315"/>
      <c r="I132" s="169">
        <f>I133+I136+I139+I143</f>
        <v>284536000000</v>
      </c>
      <c r="J132" s="215">
        <f t="shared" ref="J132:Q132" si="45">J133+J136+J139+J143</f>
        <v>904775538</v>
      </c>
      <c r="K132" s="215">
        <f t="shared" si="45"/>
        <v>247650273934.42999</v>
      </c>
      <c r="L132" s="215">
        <f t="shared" si="45"/>
        <v>34435860940</v>
      </c>
      <c r="M132" s="215">
        <f t="shared" si="45"/>
        <v>62713094813.43</v>
      </c>
      <c r="N132" s="215">
        <f t="shared" si="45"/>
        <v>1822429781</v>
      </c>
      <c r="O132" s="215">
        <f t="shared" si="45"/>
        <v>16278079259.200001</v>
      </c>
      <c r="P132" s="215">
        <f t="shared" si="45"/>
        <v>1456754114</v>
      </c>
      <c r="Q132" s="215">
        <f t="shared" si="45"/>
        <v>15796992251.200001</v>
      </c>
      <c r="R132" s="136">
        <f t="shared" si="27"/>
        <v>0.22040478116452752</v>
      </c>
      <c r="S132" s="137">
        <f t="shared" si="28"/>
        <v>5.7209208181741501E-2</v>
      </c>
    </row>
    <row r="133" spans="1:19" s="116" customFormat="1" ht="49.5" customHeight="1">
      <c r="A133" s="189" t="s">
        <v>236</v>
      </c>
      <c r="B133" s="98">
        <v>213</v>
      </c>
      <c r="C133" s="99"/>
      <c r="D133" s="99"/>
      <c r="E133" s="127"/>
      <c r="F133" s="127"/>
      <c r="G133" s="126"/>
      <c r="H133" s="205" t="s">
        <v>30</v>
      </c>
      <c r="I133" s="169">
        <f>I134</f>
        <v>6000000000</v>
      </c>
      <c r="J133" s="171">
        <f t="shared" ref="J133:Q133" si="46">J134</f>
        <v>477342838</v>
      </c>
      <c r="K133" s="171">
        <f t="shared" si="46"/>
        <v>2296048476</v>
      </c>
      <c r="L133" s="171">
        <f t="shared" si="46"/>
        <v>0</v>
      </c>
      <c r="M133" s="171">
        <f t="shared" si="46"/>
        <v>218343057</v>
      </c>
      <c r="N133" s="171">
        <f t="shared" si="46"/>
        <v>101596990</v>
      </c>
      <c r="O133" s="171">
        <f t="shared" si="46"/>
        <v>122781449</v>
      </c>
      <c r="P133" s="171">
        <f t="shared" si="46"/>
        <v>7039590</v>
      </c>
      <c r="Q133" s="171">
        <f t="shared" si="46"/>
        <v>28224049</v>
      </c>
      <c r="R133" s="142">
        <f t="shared" si="27"/>
        <v>3.6390509500000001E-2</v>
      </c>
      <c r="S133" s="119">
        <f t="shared" si="28"/>
        <v>2.0463574833333335E-2</v>
      </c>
    </row>
    <row r="134" spans="1:19" s="116" customFormat="1" ht="24">
      <c r="A134" s="189" t="s">
        <v>237</v>
      </c>
      <c r="B134" s="98">
        <v>213</v>
      </c>
      <c r="C134" s="111">
        <v>506</v>
      </c>
      <c r="D134" s="99"/>
      <c r="E134" s="127"/>
      <c r="F134" s="127"/>
      <c r="G134" s="126"/>
      <c r="H134" s="205" t="s">
        <v>31</v>
      </c>
      <c r="I134" s="169">
        <f>+I135</f>
        <v>6000000000</v>
      </c>
      <c r="J134" s="171">
        <f t="shared" ref="J134:Q134" si="47">+J135</f>
        <v>477342838</v>
      </c>
      <c r="K134" s="171">
        <f t="shared" si="47"/>
        <v>2296048476</v>
      </c>
      <c r="L134" s="171">
        <f t="shared" si="47"/>
        <v>0</v>
      </c>
      <c r="M134" s="171">
        <f t="shared" si="47"/>
        <v>218343057</v>
      </c>
      <c r="N134" s="171">
        <f t="shared" si="47"/>
        <v>101596990</v>
      </c>
      <c r="O134" s="171">
        <f t="shared" si="47"/>
        <v>122781449</v>
      </c>
      <c r="P134" s="171">
        <f t="shared" si="47"/>
        <v>7039590</v>
      </c>
      <c r="Q134" s="171">
        <f t="shared" si="47"/>
        <v>28224049</v>
      </c>
      <c r="R134" s="142">
        <f t="shared" ref="R134:R146" si="48">IFERROR((M134/I134),0)</f>
        <v>3.6390509500000001E-2</v>
      </c>
      <c r="S134" s="119">
        <f t="shared" ref="S134:S146" si="49">IFERROR((O134/I134),0)</f>
        <v>2.0463574833333335E-2</v>
      </c>
    </row>
    <row r="135" spans="1:19" s="141" customFormat="1" ht="36">
      <c r="A135" s="191" t="s">
        <v>256</v>
      </c>
      <c r="B135" s="104">
        <v>213</v>
      </c>
      <c r="C135" s="106">
        <v>506</v>
      </c>
      <c r="D135" s="106">
        <v>1</v>
      </c>
      <c r="E135" s="129"/>
      <c r="F135" s="129"/>
      <c r="G135" s="139">
        <v>20</v>
      </c>
      <c r="H135" s="206" t="s">
        <v>32</v>
      </c>
      <c r="I135" s="170">
        <v>6000000000</v>
      </c>
      <c r="J135" s="170">
        <v>477342838</v>
      </c>
      <c r="K135" s="170">
        <v>2296048476</v>
      </c>
      <c r="L135" s="170">
        <v>0</v>
      </c>
      <c r="M135" s="170">
        <v>218343057</v>
      </c>
      <c r="N135" s="170">
        <v>101596990</v>
      </c>
      <c r="O135" s="170">
        <v>122781449</v>
      </c>
      <c r="P135" s="170">
        <v>7039590</v>
      </c>
      <c r="Q135" s="170">
        <v>28224049</v>
      </c>
      <c r="R135" s="140">
        <f t="shared" si="48"/>
        <v>3.6390509500000001E-2</v>
      </c>
      <c r="S135" s="143">
        <f t="shared" si="49"/>
        <v>2.0463574833333335E-2</v>
      </c>
    </row>
    <row r="136" spans="1:19" s="116" customFormat="1" ht="18" customHeight="1">
      <c r="A136" s="189" t="s">
        <v>238</v>
      </c>
      <c r="B136" s="133">
        <v>310</v>
      </c>
      <c r="C136" s="99"/>
      <c r="D136" s="99"/>
      <c r="E136" s="127"/>
      <c r="F136" s="127"/>
      <c r="G136" s="126"/>
      <c r="H136" s="205" t="s">
        <v>33</v>
      </c>
      <c r="I136" s="169">
        <f t="shared" ref="I136:Q136" si="50">I137</f>
        <v>7800000000</v>
      </c>
      <c r="J136" s="171">
        <f t="shared" si="50"/>
        <v>122562000</v>
      </c>
      <c r="K136" s="171">
        <f t="shared" si="50"/>
        <v>6913910078.4300003</v>
      </c>
      <c r="L136" s="171">
        <f t="shared" si="50"/>
        <v>176303511</v>
      </c>
      <c r="M136" s="171">
        <f t="shared" si="50"/>
        <v>6284191811.4300003</v>
      </c>
      <c r="N136" s="171">
        <f t="shared" si="50"/>
        <v>548465878</v>
      </c>
      <c r="O136" s="171">
        <f t="shared" si="50"/>
        <v>3743960070.1999998</v>
      </c>
      <c r="P136" s="171">
        <f t="shared" si="50"/>
        <v>600502915</v>
      </c>
      <c r="Q136" s="171">
        <f t="shared" si="50"/>
        <v>3730146440.1999998</v>
      </c>
      <c r="R136" s="114">
        <f t="shared" si="48"/>
        <v>0.80566561685000004</v>
      </c>
      <c r="S136" s="115">
        <f t="shared" si="49"/>
        <v>0.47999488079487179</v>
      </c>
    </row>
    <row r="137" spans="1:19" s="116" customFormat="1" ht="24">
      <c r="A137" s="189" t="s">
        <v>239</v>
      </c>
      <c r="B137" s="133">
        <v>310</v>
      </c>
      <c r="C137" s="111">
        <v>506</v>
      </c>
      <c r="D137" s="99"/>
      <c r="E137" s="127"/>
      <c r="F137" s="127"/>
      <c r="G137" s="126"/>
      <c r="H137" s="205" t="s">
        <v>31</v>
      </c>
      <c r="I137" s="169">
        <f>+I138</f>
        <v>7800000000</v>
      </c>
      <c r="J137" s="171">
        <f t="shared" ref="J137:Q137" si="51">+J138</f>
        <v>122562000</v>
      </c>
      <c r="K137" s="171">
        <f t="shared" si="51"/>
        <v>6913910078.4300003</v>
      </c>
      <c r="L137" s="171">
        <f t="shared" si="51"/>
        <v>176303511</v>
      </c>
      <c r="M137" s="171">
        <f t="shared" si="51"/>
        <v>6284191811.4300003</v>
      </c>
      <c r="N137" s="171">
        <f t="shared" si="51"/>
        <v>548465878</v>
      </c>
      <c r="O137" s="171">
        <f t="shared" si="51"/>
        <v>3743960070.1999998</v>
      </c>
      <c r="P137" s="171">
        <f t="shared" si="51"/>
        <v>600502915</v>
      </c>
      <c r="Q137" s="171">
        <f t="shared" si="51"/>
        <v>3730146440.1999998</v>
      </c>
      <c r="R137" s="114">
        <f t="shared" si="48"/>
        <v>0.80566561685000004</v>
      </c>
      <c r="S137" s="115">
        <f t="shared" si="49"/>
        <v>0.47999488079487179</v>
      </c>
    </row>
    <row r="138" spans="1:19" s="141" customFormat="1" ht="27.75" customHeight="1">
      <c r="A138" s="191" t="s">
        <v>257</v>
      </c>
      <c r="B138" s="128">
        <v>310</v>
      </c>
      <c r="C138" s="106">
        <v>506</v>
      </c>
      <c r="D138" s="106">
        <v>1</v>
      </c>
      <c r="E138" s="129"/>
      <c r="F138" s="129"/>
      <c r="G138" s="139">
        <v>20</v>
      </c>
      <c r="H138" s="206" t="s">
        <v>34</v>
      </c>
      <c r="I138" s="170">
        <v>7800000000</v>
      </c>
      <c r="J138" s="170">
        <v>122562000</v>
      </c>
      <c r="K138" s="170">
        <v>6913910078.4300003</v>
      </c>
      <c r="L138" s="170">
        <v>176303511</v>
      </c>
      <c r="M138" s="170">
        <v>6284191811.4300003</v>
      </c>
      <c r="N138" s="170">
        <v>548465878</v>
      </c>
      <c r="O138" s="170">
        <v>3743960070.1999998</v>
      </c>
      <c r="P138" s="170">
        <v>600502915</v>
      </c>
      <c r="Q138" s="170">
        <v>3730146440.1999998</v>
      </c>
      <c r="R138" s="140">
        <f t="shared" si="48"/>
        <v>0.80566561685000004</v>
      </c>
      <c r="S138" s="143">
        <f t="shared" si="49"/>
        <v>0.47999488079487179</v>
      </c>
    </row>
    <row r="139" spans="1:19" s="116" customFormat="1" ht="33.75" customHeight="1">
      <c r="A139" s="189" t="s">
        <v>240</v>
      </c>
      <c r="B139" s="133">
        <v>410</v>
      </c>
      <c r="C139" s="99"/>
      <c r="D139" s="100"/>
      <c r="E139" s="100"/>
      <c r="F139" s="100"/>
      <c r="G139" s="100"/>
      <c r="H139" s="198" t="s">
        <v>35</v>
      </c>
      <c r="I139" s="169">
        <f>+I140</f>
        <v>265888000000</v>
      </c>
      <c r="J139" s="171">
        <f t="shared" ref="J139:Q139" si="52">+J140</f>
        <v>304870700</v>
      </c>
      <c r="K139" s="171">
        <f t="shared" si="52"/>
        <v>238421000639</v>
      </c>
      <c r="L139" s="171">
        <f t="shared" si="52"/>
        <v>34259557429</v>
      </c>
      <c r="M139" s="171">
        <f t="shared" si="52"/>
        <v>56191245204</v>
      </c>
      <c r="N139" s="171">
        <f t="shared" si="52"/>
        <v>1172366913</v>
      </c>
      <c r="O139" s="171">
        <f t="shared" si="52"/>
        <v>12411337740</v>
      </c>
      <c r="P139" s="171">
        <f t="shared" si="52"/>
        <v>849211609</v>
      </c>
      <c r="Q139" s="171">
        <f t="shared" si="52"/>
        <v>12038621762</v>
      </c>
      <c r="R139" s="142">
        <f t="shared" si="48"/>
        <v>0.21133426557046575</v>
      </c>
      <c r="S139" s="119">
        <f t="shared" si="49"/>
        <v>4.6678818675532557E-2</v>
      </c>
    </row>
    <row r="140" spans="1:19" s="116" customFormat="1" ht="24">
      <c r="A140" s="189" t="s">
        <v>241</v>
      </c>
      <c r="B140" s="133">
        <v>410</v>
      </c>
      <c r="C140" s="111">
        <v>506</v>
      </c>
      <c r="D140" s="100"/>
      <c r="E140" s="100"/>
      <c r="F140" s="100"/>
      <c r="G140" s="100"/>
      <c r="H140" s="205" t="s">
        <v>31</v>
      </c>
      <c r="I140" s="169">
        <f>+I141+I142</f>
        <v>265888000000</v>
      </c>
      <c r="J140" s="171">
        <f t="shared" ref="J140:Q140" si="53">+J141+J142</f>
        <v>304870700</v>
      </c>
      <c r="K140" s="171">
        <f t="shared" si="53"/>
        <v>238421000639</v>
      </c>
      <c r="L140" s="171">
        <f t="shared" si="53"/>
        <v>34259557429</v>
      </c>
      <c r="M140" s="171">
        <f t="shared" si="53"/>
        <v>56191245204</v>
      </c>
      <c r="N140" s="171">
        <f t="shared" si="53"/>
        <v>1172366913</v>
      </c>
      <c r="O140" s="171">
        <f t="shared" si="53"/>
        <v>12411337740</v>
      </c>
      <c r="P140" s="171">
        <f t="shared" si="53"/>
        <v>849211609</v>
      </c>
      <c r="Q140" s="171">
        <f t="shared" si="53"/>
        <v>12038621762</v>
      </c>
      <c r="R140" s="142">
        <f t="shared" si="48"/>
        <v>0.21133426557046575</v>
      </c>
      <c r="S140" s="119">
        <f t="shared" si="49"/>
        <v>4.6678818675532557E-2</v>
      </c>
    </row>
    <row r="141" spans="1:19" s="141" customFormat="1" ht="24">
      <c r="A141" s="191" t="s">
        <v>258</v>
      </c>
      <c r="B141" s="106">
        <v>410</v>
      </c>
      <c r="C141" s="106">
        <v>506</v>
      </c>
      <c r="D141" s="106">
        <v>1</v>
      </c>
      <c r="E141" s="107"/>
      <c r="F141" s="107"/>
      <c r="G141" s="107">
        <v>20</v>
      </c>
      <c r="H141" s="207" t="s">
        <v>36</v>
      </c>
      <c r="I141" s="170">
        <v>245888000000</v>
      </c>
      <c r="J141" s="170">
        <v>-18629300</v>
      </c>
      <c r="K141" s="170">
        <v>229601395547</v>
      </c>
      <c r="L141" s="170">
        <v>33930317420</v>
      </c>
      <c r="M141" s="170">
        <v>47404925203</v>
      </c>
      <c r="N141" s="170">
        <v>1138491407</v>
      </c>
      <c r="O141" s="170">
        <v>5031343656</v>
      </c>
      <c r="P141" s="170">
        <v>821205779</v>
      </c>
      <c r="Q141" s="170">
        <v>4664497354</v>
      </c>
      <c r="R141" s="140">
        <f t="shared" si="48"/>
        <v>0.19279072261761451</v>
      </c>
      <c r="S141" s="143">
        <f t="shared" si="49"/>
        <v>2.0461932489588757E-2</v>
      </c>
    </row>
    <row r="142" spans="1:19" s="141" customFormat="1" ht="14.25">
      <c r="A142" s="191" t="s">
        <v>259</v>
      </c>
      <c r="B142" s="106">
        <v>410</v>
      </c>
      <c r="C142" s="106">
        <v>506</v>
      </c>
      <c r="D142" s="106">
        <v>3</v>
      </c>
      <c r="E142" s="107"/>
      <c r="F142" s="107"/>
      <c r="G142" s="107">
        <v>20</v>
      </c>
      <c r="H142" s="207" t="s">
        <v>209</v>
      </c>
      <c r="I142" s="170">
        <v>20000000000</v>
      </c>
      <c r="J142" s="170">
        <v>323500000</v>
      </c>
      <c r="K142" s="170">
        <v>8819605092</v>
      </c>
      <c r="L142" s="170">
        <v>329240009</v>
      </c>
      <c r="M142" s="170">
        <v>8786320001</v>
      </c>
      <c r="N142" s="170">
        <v>33875506</v>
      </c>
      <c r="O142" s="170">
        <v>7379994084</v>
      </c>
      <c r="P142" s="170">
        <v>28005830</v>
      </c>
      <c r="Q142" s="170">
        <v>7374124408</v>
      </c>
      <c r="R142" s="140">
        <f t="shared" si="48"/>
        <v>0.43931600004999999</v>
      </c>
      <c r="S142" s="143">
        <f t="shared" si="49"/>
        <v>0.3689997042</v>
      </c>
    </row>
    <row r="143" spans="1:19" s="141" customFormat="1" ht="14.25">
      <c r="A143" s="191" t="s">
        <v>242</v>
      </c>
      <c r="B143" s="144">
        <v>460</v>
      </c>
      <c r="C143" s="145">
        <v>506</v>
      </c>
      <c r="D143" s="146"/>
      <c r="E143" s="146"/>
      <c r="F143" s="146"/>
      <c r="G143" s="146"/>
      <c r="H143" s="208" t="s">
        <v>210</v>
      </c>
      <c r="I143" s="213">
        <f>+I144</f>
        <v>4848000000</v>
      </c>
      <c r="J143" s="171">
        <f>+J144</f>
        <v>0</v>
      </c>
      <c r="K143" s="171">
        <f t="shared" ref="K143:Q143" si="54">+K144</f>
        <v>19314741</v>
      </c>
      <c r="L143" s="171">
        <f t="shared" si="54"/>
        <v>0</v>
      </c>
      <c r="M143" s="171">
        <f t="shared" si="54"/>
        <v>19314741</v>
      </c>
      <c r="N143" s="171">
        <f t="shared" si="54"/>
        <v>0</v>
      </c>
      <c r="O143" s="171">
        <f t="shared" si="54"/>
        <v>0</v>
      </c>
      <c r="P143" s="171">
        <f t="shared" si="54"/>
        <v>0</v>
      </c>
      <c r="Q143" s="171">
        <f t="shared" si="54"/>
        <v>0</v>
      </c>
      <c r="R143" s="142">
        <f t="shared" si="48"/>
        <v>3.9840637376237628E-3</v>
      </c>
      <c r="S143" s="115">
        <f t="shared" si="49"/>
        <v>0</v>
      </c>
    </row>
    <row r="144" spans="1:19" s="141" customFormat="1" thickBot="1">
      <c r="A144" s="191" t="s">
        <v>260</v>
      </c>
      <c r="B144" s="147">
        <v>460</v>
      </c>
      <c r="C144" s="148">
        <v>506</v>
      </c>
      <c r="D144" s="147">
        <v>1</v>
      </c>
      <c r="E144" s="149"/>
      <c r="F144" s="149"/>
      <c r="G144" s="149" t="s">
        <v>22</v>
      </c>
      <c r="H144" s="209" t="s">
        <v>210</v>
      </c>
      <c r="I144" s="170">
        <v>4848000000</v>
      </c>
      <c r="J144" s="216">
        <v>0</v>
      </c>
      <c r="K144" s="216">
        <v>19314741</v>
      </c>
      <c r="L144" s="216">
        <v>0</v>
      </c>
      <c r="M144" s="216">
        <v>19314741</v>
      </c>
      <c r="N144" s="216">
        <v>0</v>
      </c>
      <c r="O144" s="216">
        <v>0</v>
      </c>
      <c r="P144" s="216">
        <v>0</v>
      </c>
      <c r="Q144" s="216">
        <v>0</v>
      </c>
      <c r="R144" s="217">
        <f t="shared" si="48"/>
        <v>3.9840637376237628E-3</v>
      </c>
      <c r="S144" s="218">
        <f t="shared" si="49"/>
        <v>0</v>
      </c>
    </row>
    <row r="145" spans="1:19" s="150" customFormat="1" ht="15.75" thickBot="1">
      <c r="A145" s="192"/>
      <c r="B145" s="316" t="s">
        <v>37</v>
      </c>
      <c r="C145" s="317"/>
      <c r="D145" s="317"/>
      <c r="E145" s="317"/>
      <c r="F145" s="317"/>
      <c r="G145" s="317"/>
      <c r="H145" s="318"/>
      <c r="I145" s="264">
        <f t="shared" ref="I145:Q145" si="55">I9+I132</f>
        <v>542580294000</v>
      </c>
      <c r="J145" s="264">
        <f t="shared" si="55"/>
        <v>4157574484</v>
      </c>
      <c r="K145" s="264">
        <f t="shared" si="55"/>
        <v>316664272901.16998</v>
      </c>
      <c r="L145" s="264">
        <f t="shared" si="55"/>
        <v>37838906296.400002</v>
      </c>
      <c r="M145" s="264">
        <f t="shared" si="55"/>
        <v>106285329684.45999</v>
      </c>
      <c r="N145" s="264">
        <f t="shared" si="55"/>
        <v>5596827887.6800003</v>
      </c>
      <c r="O145" s="264">
        <f t="shared" si="55"/>
        <v>37886821211.669998</v>
      </c>
      <c r="P145" s="264">
        <f t="shared" si="55"/>
        <v>4547705634.6800003</v>
      </c>
      <c r="Q145" s="264">
        <f t="shared" si="55"/>
        <v>36334343904.669998</v>
      </c>
      <c r="R145" s="265">
        <f t="shared" si="48"/>
        <v>0.19588866543770939</v>
      </c>
      <c r="S145" s="266">
        <f t="shared" si="49"/>
        <v>6.982712352555509E-2</v>
      </c>
    </row>
    <row r="146" spans="1:19">
      <c r="B146" s="267"/>
      <c r="C146" s="268"/>
      <c r="D146" s="151"/>
      <c r="E146" s="151"/>
      <c r="F146" s="151"/>
      <c r="G146" s="151"/>
      <c r="H146" s="152"/>
      <c r="I146" s="260">
        <f>+I145-'[2]RptVigenciaAct (2)'!$C$188</f>
        <v>0</v>
      </c>
      <c r="J146" s="260">
        <f>+J145-'[2]RptVigenciaAct (2)'!$D$188</f>
        <v>0</v>
      </c>
      <c r="K146" s="261">
        <f>+K145-'[2]RptVigenciaAct (2)'!$E$188</f>
        <v>0</v>
      </c>
      <c r="L146" s="262">
        <f>+L145-'[2]RptVigenciaAct (2)'!$F$188</f>
        <v>0</v>
      </c>
      <c r="M146" s="263">
        <f>+M145-'[2]RptVigenciaAct (2)'!$G$188</f>
        <v>0</v>
      </c>
      <c r="N146" s="262">
        <f>+N145-'[2]RptVigenciaAct (2)'!$H$188</f>
        <v>0</v>
      </c>
      <c r="O146" s="262">
        <f>+O145-'[2]RptVigenciaAct (2)'!$I$188</f>
        <v>0</v>
      </c>
      <c r="P146" s="262">
        <f>+P145-'[2]RptVigenciaAct (2)'!$J$188</f>
        <v>0</v>
      </c>
      <c r="Q146" s="263">
        <f>+Q145-'[2]RptVigenciaAct (2)'!$K$188</f>
        <v>0</v>
      </c>
      <c r="R146" s="263">
        <f t="shared" si="48"/>
        <v>0</v>
      </c>
      <c r="S146" s="263">
        <f t="shared" si="49"/>
        <v>0</v>
      </c>
    </row>
    <row r="150" spans="1:19">
      <c r="I150" s="156"/>
      <c r="J150" s="157"/>
      <c r="K150" s="156"/>
      <c r="L150" s="156"/>
      <c r="M150" s="156"/>
      <c r="N150" s="156"/>
      <c r="O150" s="156"/>
      <c r="P150" s="156"/>
      <c r="Q150" s="156"/>
    </row>
    <row r="151" spans="1:19">
      <c r="I151" s="156"/>
      <c r="J151" s="156"/>
      <c r="K151" s="156"/>
      <c r="L151" s="156"/>
      <c r="M151" s="156"/>
      <c r="N151" s="156"/>
      <c r="O151" s="156"/>
      <c r="P151" s="156"/>
      <c r="Q151" s="156"/>
    </row>
    <row r="152" spans="1:19">
      <c r="I152" s="156"/>
      <c r="J152" s="156"/>
      <c r="K152" s="156"/>
      <c r="L152" s="156"/>
      <c r="M152" s="156"/>
      <c r="N152" s="156"/>
      <c r="O152" s="156"/>
      <c r="P152" s="156"/>
      <c r="Q152" s="156"/>
    </row>
    <row r="153" spans="1:19">
      <c r="I153" s="156"/>
      <c r="J153" s="156"/>
      <c r="K153" s="156"/>
      <c r="L153" s="156"/>
      <c r="M153" s="156"/>
      <c r="N153" s="156"/>
      <c r="O153" s="156"/>
      <c r="P153" s="156"/>
      <c r="Q153" s="156"/>
    </row>
    <row r="154" spans="1:19">
      <c r="I154" s="156"/>
      <c r="J154" s="156"/>
      <c r="K154" s="156"/>
      <c r="L154" s="156"/>
      <c r="M154" s="156"/>
      <c r="N154" s="156"/>
      <c r="O154" s="156"/>
      <c r="P154" s="156"/>
      <c r="Q154" s="156"/>
    </row>
    <row r="155" spans="1:19">
      <c r="I155" s="156"/>
      <c r="J155" s="156"/>
      <c r="K155" s="156"/>
      <c r="L155" s="156"/>
      <c r="M155" s="156"/>
      <c r="N155" s="156"/>
      <c r="O155" s="156"/>
      <c r="P155" s="156"/>
      <c r="Q155" s="156"/>
    </row>
    <row r="156" spans="1:19">
      <c r="I156" s="156"/>
      <c r="J156" s="156"/>
      <c r="K156" s="156"/>
      <c r="L156" s="156"/>
      <c r="M156" s="156"/>
      <c r="N156" s="156"/>
      <c r="O156" s="156"/>
      <c r="P156" s="156"/>
      <c r="Q156" s="156"/>
    </row>
    <row r="157" spans="1:19">
      <c r="I157" s="156"/>
      <c r="J157" s="156"/>
      <c r="K157" s="156"/>
      <c r="L157" s="156"/>
      <c r="M157" s="156"/>
      <c r="N157" s="156"/>
      <c r="O157" s="156"/>
      <c r="P157" s="156"/>
      <c r="Q157" s="156"/>
    </row>
    <row r="158" spans="1:19">
      <c r="I158" s="156"/>
      <c r="J158" s="156"/>
      <c r="K158" s="156"/>
      <c r="L158" s="156"/>
      <c r="M158" s="156"/>
      <c r="N158" s="156"/>
      <c r="O158" s="156"/>
      <c r="P158" s="156"/>
      <c r="Q158" s="156"/>
    </row>
    <row r="159" spans="1:19">
      <c r="I159" s="156"/>
      <c r="J159" s="156"/>
      <c r="K159" s="156"/>
      <c r="L159" s="156"/>
      <c r="M159" s="156"/>
      <c r="N159" s="156"/>
      <c r="O159" s="156"/>
      <c r="P159" s="156"/>
      <c r="Q159" s="156"/>
    </row>
    <row r="160" spans="1:19">
      <c r="I160" s="156"/>
      <c r="J160" s="156"/>
      <c r="K160" s="156"/>
      <c r="L160" s="156"/>
      <c r="M160" s="156"/>
      <c r="N160" s="156"/>
      <c r="O160" s="156"/>
      <c r="P160" s="156"/>
      <c r="Q160" s="156"/>
    </row>
    <row r="161" spans="9:17">
      <c r="I161" s="156"/>
      <c r="J161" s="156"/>
      <c r="K161" s="156"/>
      <c r="L161" s="156"/>
      <c r="M161" s="156"/>
      <c r="N161" s="156"/>
      <c r="O161" s="156"/>
      <c r="P161" s="156"/>
      <c r="Q161" s="156"/>
    </row>
    <row r="162" spans="9:17">
      <c r="I162" s="156"/>
      <c r="J162" s="156"/>
      <c r="K162" s="156"/>
      <c r="L162" s="156"/>
      <c r="M162" s="156"/>
      <c r="N162" s="156"/>
      <c r="O162" s="156"/>
      <c r="P162" s="156"/>
      <c r="Q162" s="156"/>
    </row>
  </sheetData>
  <mergeCells count="25">
    <mergeCell ref="E7:E8"/>
    <mergeCell ref="B9:H9"/>
    <mergeCell ref="B132:H132"/>
    <mergeCell ref="B145:H145"/>
    <mergeCell ref="R5:R8"/>
    <mergeCell ref="S5:S8"/>
    <mergeCell ref="B5:H5"/>
    <mergeCell ref="I5:I8"/>
    <mergeCell ref="J5:J8"/>
    <mergeCell ref="K5:K8"/>
    <mergeCell ref="L5:L8"/>
    <mergeCell ref="M5:M8"/>
    <mergeCell ref="H6:H8"/>
    <mergeCell ref="B7:B8"/>
    <mergeCell ref="C7:C8"/>
    <mergeCell ref="D7:D8"/>
    <mergeCell ref="N5:N8"/>
    <mergeCell ref="O5:O8"/>
    <mergeCell ref="P5:P8"/>
    <mergeCell ref="Q5:Q8"/>
    <mergeCell ref="B1:S1"/>
    <mergeCell ref="B2:S2"/>
    <mergeCell ref="B3:S3"/>
    <mergeCell ref="B4:E4"/>
    <mergeCell ref="H4:N4"/>
  </mergeCells>
  <printOptions horizontalCentered="1" verticalCentered="1"/>
  <pageMargins left="0.98425196850393704" right="0.19685039370078741" top="0.27559055118110237" bottom="0.27559055118110237" header="0" footer="0"/>
  <pageSetup scale="67" fitToHeight="3" orientation="landscape" horizontalDpi="1200" verticalDpi="1200" r:id="rId1"/>
  <headerFooter alignWithMargins="0"/>
  <ignoredErrors>
    <ignoredError sqref="I102:Q102" formulaRange="1"/>
    <ignoredError sqref="I16:R16 I143:R143 R17:R1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6</Orden>
    <Tipo_x0020_presupuesto xmlns="d0e351fb-1a75-4546-9b39-7d697f81258f">Informe de Ejecución del Presupuesto de Gastos</Tipo_x0020_presupuesto>
    <Vigencia xmlns="d0e351fb-1a75-4546-9b39-7d697f81258f">2014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6501F674-153C-4FF3-B885-7C833B6BC455}"/>
</file>

<file path=customXml/itemProps2.xml><?xml version="1.0" encoding="utf-8"?>
<ds:datastoreItem xmlns:ds="http://schemas.openxmlformats.org/officeDocument/2006/customXml" ds:itemID="{8B94E524-5309-42E0-A4C8-A56B72449B5A}"/>
</file>

<file path=customXml/itemProps3.xml><?xml version="1.0" encoding="utf-8"?>
<ds:datastoreItem xmlns:ds="http://schemas.openxmlformats.org/officeDocument/2006/customXml" ds:itemID="{94B70C62-5660-4DD1-B69C-CB57573F04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INGRESOS ZBOX CONSOLIDADO</vt:lpstr>
      <vt:lpstr>INGRESOS VIG ANT ZBOX </vt:lpstr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Windows User</dc:creator>
  <cp:lastModifiedBy>carolina.pena</cp:lastModifiedBy>
  <cp:lastPrinted>2014-07-28T16:39:11Z</cp:lastPrinted>
  <dcterms:created xsi:type="dcterms:W3CDTF">2014-01-22T22:03:49Z</dcterms:created>
  <dcterms:modified xsi:type="dcterms:W3CDTF">2014-07-28T16:54:19Z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3700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