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40" yWindow="285" windowWidth="17520" windowHeight="9345" tabRatio="684"/>
  </bookViews>
  <sheets>
    <sheet name="VIGENCIA SIIF" sheetId="3" r:id="rId1"/>
  </sheets>
  <externalReferences>
    <externalReference r:id="rId2"/>
  </externalReferences>
  <definedNames>
    <definedName name="_xlnm.Print_Area" localSheetId="0">'VIGENCIA SIIF'!$B$1:$S$147</definedName>
    <definedName name="_xlnm.Print_Titles" localSheetId="0">'VIGENCIA SIIF'!$1:$8</definedName>
  </definedNames>
  <calcPr calcId="145621"/>
</workbook>
</file>

<file path=xl/calcChain.xml><?xml version="1.0" encoding="utf-8"?>
<calcChain xmlns="http://schemas.openxmlformats.org/spreadsheetml/2006/main">
  <c r="S130" i="3"/>
  <c r="R130"/>
  <c r="S129"/>
  <c r="R129"/>
  <c r="S128"/>
  <c r="R128"/>
  <c r="S127"/>
  <c r="R127"/>
  <c r="R55" l="1"/>
  <c r="I91" l="1"/>
  <c r="J91"/>
  <c r="K91"/>
  <c r="L91"/>
  <c r="M91"/>
  <c r="N91"/>
  <c r="O91"/>
  <c r="P91"/>
  <c r="Q91"/>
  <c r="I59" l="1"/>
  <c r="I61"/>
  <c r="L82"/>
  <c r="P28"/>
  <c r="J59"/>
  <c r="Q85"/>
  <c r="R69"/>
  <c r="S26"/>
  <c r="P67"/>
  <c r="J57"/>
  <c r="I42"/>
  <c r="R125"/>
  <c r="Q99"/>
  <c r="Q67"/>
  <c r="K19"/>
  <c r="R22"/>
  <c r="I33"/>
  <c r="S45"/>
  <c r="L141"/>
  <c r="L140" s="1"/>
  <c r="Q12"/>
  <c r="N59"/>
  <c r="R46"/>
  <c r="P49"/>
  <c r="I16"/>
  <c r="K99"/>
  <c r="R131"/>
  <c r="R84"/>
  <c r="Q97"/>
  <c r="I12"/>
  <c r="R44"/>
  <c r="N135"/>
  <c r="N134" s="1"/>
  <c r="J144"/>
  <c r="S73"/>
  <c r="S23"/>
  <c r="L94"/>
  <c r="J108"/>
  <c r="R26"/>
  <c r="S64"/>
  <c r="Q108"/>
  <c r="R24"/>
  <c r="K16"/>
  <c r="K85"/>
  <c r="K37"/>
  <c r="I102"/>
  <c r="R51"/>
  <c r="N42"/>
  <c r="S71"/>
  <c r="R105"/>
  <c r="N19"/>
  <c r="P76"/>
  <c r="Q82"/>
  <c r="I82"/>
  <c r="N141"/>
  <c r="N140" s="1"/>
  <c r="S27"/>
  <c r="K124"/>
  <c r="K123" s="1"/>
  <c r="K122" s="1"/>
  <c r="K121" s="1"/>
  <c r="N144"/>
  <c r="R88"/>
  <c r="S35"/>
  <c r="S96"/>
  <c r="R71"/>
  <c r="J49"/>
  <c r="J141"/>
  <c r="J140" s="1"/>
  <c r="P94"/>
  <c r="Q19"/>
  <c r="I119"/>
  <c r="I118" s="1"/>
  <c r="N99"/>
  <c r="S25"/>
  <c r="N76"/>
  <c r="P54"/>
  <c r="S105"/>
  <c r="R106"/>
  <c r="I99"/>
  <c r="P114"/>
  <c r="P112" s="1"/>
  <c r="P37"/>
  <c r="P19"/>
  <c r="S107"/>
  <c r="P144"/>
  <c r="Q76"/>
  <c r="P12"/>
  <c r="P33"/>
  <c r="R143"/>
  <c r="P57"/>
  <c r="Q28"/>
  <c r="Q138"/>
  <c r="Q137" s="1"/>
  <c r="I57"/>
  <c r="Q37"/>
  <c r="Q54"/>
  <c r="N30"/>
  <c r="S18"/>
  <c r="S90"/>
  <c r="S75"/>
  <c r="K12"/>
  <c r="Q114"/>
  <c r="Q112" s="1"/>
  <c r="I28"/>
  <c r="S39"/>
  <c r="K42"/>
  <c r="N108"/>
  <c r="N28"/>
  <c r="P85"/>
  <c r="P42"/>
  <c r="J42"/>
  <c r="R73"/>
  <c r="I19"/>
  <c r="S14"/>
  <c r="Q59"/>
  <c r="S80"/>
  <c r="R18"/>
  <c r="R27"/>
  <c r="R40"/>
  <c r="K114"/>
  <c r="K112" s="1"/>
  <c r="I49"/>
  <c r="R80"/>
  <c r="K138"/>
  <c r="K137" s="1"/>
  <c r="N114"/>
  <c r="N112" s="1"/>
  <c r="Q124"/>
  <c r="Q123" s="1"/>
  <c r="Q122" s="1"/>
  <c r="Q121" s="1"/>
  <c r="N49"/>
  <c r="N33"/>
  <c r="R41"/>
  <c r="S53"/>
  <c r="J124"/>
  <c r="J123" s="1"/>
  <c r="J122" s="1"/>
  <c r="J121" s="1"/>
  <c r="R64"/>
  <c r="R66"/>
  <c r="Q49"/>
  <c r="S32"/>
  <c r="R39"/>
  <c r="J76"/>
  <c r="K33"/>
  <c r="J12"/>
  <c r="N12"/>
  <c r="R25"/>
  <c r="S63"/>
  <c r="R14"/>
  <c r="P61"/>
  <c r="S51"/>
  <c r="Q16"/>
  <c r="K49"/>
  <c r="I138"/>
  <c r="I137" s="1"/>
  <c r="S40"/>
  <c r="P108"/>
  <c r="P99"/>
  <c r="L16"/>
  <c r="S24"/>
  <c r="S46"/>
  <c r="P30"/>
  <c r="N67"/>
  <c r="S21"/>
  <c r="Q61"/>
  <c r="S125"/>
  <c r="P16"/>
  <c r="I30"/>
  <c r="J54"/>
  <c r="R90"/>
  <c r="R126"/>
  <c r="K141"/>
  <c r="K140" s="1"/>
  <c r="J97"/>
  <c r="S44"/>
  <c r="J37"/>
  <c r="N124"/>
  <c r="N123" s="1"/>
  <c r="N122" s="1"/>
  <c r="N121" s="1"/>
  <c r="Q33"/>
  <c r="N94"/>
  <c r="R21"/>
  <c r="K82"/>
  <c r="S81"/>
  <c r="N54"/>
  <c r="N16"/>
  <c r="R35"/>
  <c r="K28"/>
  <c r="J33"/>
  <c r="R32"/>
  <c r="P97"/>
  <c r="K30"/>
  <c r="P59"/>
  <c r="P124"/>
  <c r="P123" s="1"/>
  <c r="P122" s="1"/>
  <c r="P121" s="1"/>
  <c r="R15"/>
  <c r="S52"/>
  <c r="S22"/>
  <c r="S66"/>
  <c r="J30"/>
  <c r="K54"/>
  <c r="R93"/>
  <c r="R78"/>
  <c r="K61"/>
  <c r="I114"/>
  <c r="I112" s="1"/>
  <c r="R23"/>
  <c r="R45"/>
  <c r="S93"/>
  <c r="I37"/>
  <c r="I141"/>
  <c r="I140" s="1"/>
  <c r="S15"/>
  <c r="N37"/>
  <c r="N36" s="1"/>
  <c r="J67"/>
  <c r="R53"/>
  <c r="S41"/>
  <c r="J16"/>
  <c r="N97"/>
  <c r="P141"/>
  <c r="P140" s="1"/>
  <c r="R107"/>
  <c r="K67"/>
  <c r="P82"/>
  <c r="Q102"/>
  <c r="P135"/>
  <c r="P134" s="1"/>
  <c r="K119"/>
  <c r="K118" s="1"/>
  <c r="S78"/>
  <c r="S131"/>
  <c r="R70"/>
  <c r="R79"/>
  <c r="K108"/>
  <c r="K135"/>
  <c r="K134" s="1"/>
  <c r="J119"/>
  <c r="J118" s="1"/>
  <c r="L33"/>
  <c r="Q57"/>
  <c r="N85"/>
  <c r="I54"/>
  <c r="I67"/>
  <c r="I76"/>
  <c r="I97"/>
  <c r="I108"/>
  <c r="Q144"/>
  <c r="L108"/>
  <c r="L67"/>
  <c r="L42"/>
  <c r="S70"/>
  <c r="S79"/>
  <c r="S89"/>
  <c r="S101"/>
  <c r="S132"/>
  <c r="L135"/>
  <c r="L134" s="1"/>
  <c r="L102"/>
  <c r="L61"/>
  <c r="S72"/>
  <c r="N82"/>
  <c r="K97"/>
  <c r="K144"/>
  <c r="I94"/>
  <c r="N119"/>
  <c r="N118" s="1"/>
  <c r="R132"/>
  <c r="K59"/>
  <c r="L138"/>
  <c r="L137" s="1"/>
  <c r="L37"/>
  <c r="J82"/>
  <c r="N138"/>
  <c r="N137" s="1"/>
  <c r="R63"/>
  <c r="R72"/>
  <c r="R81"/>
  <c r="R104"/>
  <c r="P138"/>
  <c r="P137" s="1"/>
  <c r="L28"/>
  <c r="K76"/>
  <c r="S104"/>
  <c r="R52"/>
  <c r="Q119"/>
  <c r="Q118" s="1"/>
  <c r="K102"/>
  <c r="J135"/>
  <c r="J134" s="1"/>
  <c r="J19"/>
  <c r="J28"/>
  <c r="S69"/>
  <c r="S88"/>
  <c r="R65"/>
  <c r="R74"/>
  <c r="R101"/>
  <c r="J61"/>
  <c r="J102"/>
  <c r="I135"/>
  <c r="I134" s="1"/>
  <c r="L59"/>
  <c r="L12"/>
  <c r="I85"/>
  <c r="P119"/>
  <c r="P118" s="1"/>
  <c r="L114"/>
  <c r="L112" s="1"/>
  <c r="J138"/>
  <c r="J137" s="1"/>
  <c r="I124"/>
  <c r="I123" s="1"/>
  <c r="I122" s="1"/>
  <c r="I121" s="1"/>
  <c r="Q135"/>
  <c r="Q134" s="1"/>
  <c r="L97"/>
  <c r="L76"/>
  <c r="L54"/>
  <c r="L30"/>
  <c r="Q94"/>
  <c r="S65"/>
  <c r="S74"/>
  <c r="S84"/>
  <c r="S106"/>
  <c r="S126"/>
  <c r="L119"/>
  <c r="L118" s="1"/>
  <c r="N57"/>
  <c r="R75"/>
  <c r="R96"/>
  <c r="S143"/>
  <c r="Q30"/>
  <c r="Q42"/>
  <c r="K57"/>
  <c r="J94"/>
  <c r="R89"/>
  <c r="J85"/>
  <c r="R50"/>
  <c r="M49"/>
  <c r="R62"/>
  <c r="M61"/>
  <c r="P111"/>
  <c r="P115"/>
  <c r="P113" s="1"/>
  <c r="O49"/>
  <c r="S50"/>
  <c r="S92"/>
  <c r="S103"/>
  <c r="O102"/>
  <c r="O37"/>
  <c r="S38"/>
  <c r="R100"/>
  <c r="M99"/>
  <c r="J115"/>
  <c r="J113" s="1"/>
  <c r="J111"/>
  <c r="O33"/>
  <c r="S34"/>
  <c r="O119"/>
  <c r="S120"/>
  <c r="S83"/>
  <c r="O82"/>
  <c r="S58"/>
  <c r="O57"/>
  <c r="R120"/>
  <c r="M119"/>
  <c r="M82"/>
  <c r="R83"/>
  <c r="I111"/>
  <c r="I115"/>
  <c r="I113" s="1"/>
  <c r="R17"/>
  <c r="M16"/>
  <c r="M12"/>
  <c r="R13"/>
  <c r="O85"/>
  <c r="S86"/>
  <c r="S13"/>
  <c r="O12"/>
  <c r="M19"/>
  <c r="R20"/>
  <c r="O28"/>
  <c r="S29"/>
  <c r="M30"/>
  <c r="R31"/>
  <c r="R142"/>
  <c r="M141"/>
  <c r="M138"/>
  <c r="R139"/>
  <c r="O30"/>
  <c r="S31"/>
  <c r="S43"/>
  <c r="O42"/>
  <c r="R116"/>
  <c r="M114"/>
  <c r="R58"/>
  <c r="M57"/>
  <c r="S139"/>
  <c r="O138"/>
  <c r="M37"/>
  <c r="R38"/>
  <c r="M85"/>
  <c r="R86"/>
  <c r="R60"/>
  <c r="M59"/>
  <c r="S17"/>
  <c r="O16"/>
  <c r="O124"/>
  <c r="R34"/>
  <c r="M33"/>
  <c r="R103"/>
  <c r="M102"/>
  <c r="R95"/>
  <c r="M94"/>
  <c r="M28"/>
  <c r="R29"/>
  <c r="S20"/>
  <c r="O19"/>
  <c r="M42"/>
  <c r="R43"/>
  <c r="O54"/>
  <c r="S55"/>
  <c r="O141"/>
  <c r="S142"/>
  <c r="S62"/>
  <c r="O61"/>
  <c r="S100"/>
  <c r="O99"/>
  <c r="R145"/>
  <c r="M144"/>
  <c r="Q115"/>
  <c r="Q113" s="1"/>
  <c r="Q111"/>
  <c r="O59"/>
  <c r="S60"/>
  <c r="O115"/>
  <c r="S117"/>
  <c r="O111"/>
  <c r="M111"/>
  <c r="M115"/>
  <c r="R117"/>
  <c r="L111"/>
  <c r="L115"/>
  <c r="L113" s="1"/>
  <c r="S109"/>
  <c r="O108"/>
  <c r="O135"/>
  <c r="S136"/>
  <c r="K111"/>
  <c r="K115"/>
  <c r="K113" s="1"/>
  <c r="R92"/>
  <c r="M124"/>
  <c r="O114"/>
  <c r="S116"/>
  <c r="O97"/>
  <c r="S98"/>
  <c r="S145"/>
  <c r="O144"/>
  <c r="S95"/>
  <c r="O94"/>
  <c r="S68"/>
  <c r="O67"/>
  <c r="S77"/>
  <c r="O76"/>
  <c r="I144"/>
  <c r="N111"/>
  <c r="N115"/>
  <c r="N113" s="1"/>
  <c r="S87"/>
  <c r="P102"/>
  <c r="N61"/>
  <c r="N102"/>
  <c r="M135"/>
  <c r="R136"/>
  <c r="L99"/>
  <c r="L57"/>
  <c r="Q141"/>
  <c r="Q140" s="1"/>
  <c r="K94"/>
  <c r="L124"/>
  <c r="L123" s="1"/>
  <c r="L122" s="1"/>
  <c r="L121" s="1"/>
  <c r="L49"/>
  <c r="J99"/>
  <c r="J114"/>
  <c r="J112" s="1"/>
  <c r="M54"/>
  <c r="R68"/>
  <c r="M67"/>
  <c r="R77"/>
  <c r="M76"/>
  <c r="R87"/>
  <c r="R98"/>
  <c r="M97"/>
  <c r="M108"/>
  <c r="R109"/>
  <c r="L144"/>
  <c r="L85"/>
  <c r="L19"/>
  <c r="R99" l="1"/>
  <c r="R54"/>
  <c r="S94"/>
  <c r="S97"/>
  <c r="R97"/>
  <c r="S76"/>
  <c r="N133"/>
  <c r="R102"/>
  <c r="L48"/>
  <c r="S144"/>
  <c r="R144"/>
  <c r="Q133"/>
  <c r="K133"/>
  <c r="J133"/>
  <c r="P133"/>
  <c r="L133"/>
  <c r="J110"/>
  <c r="K110"/>
  <c r="R108"/>
  <c r="S108"/>
  <c r="I36"/>
  <c r="R91"/>
  <c r="R59"/>
  <c r="S111"/>
  <c r="S59"/>
  <c r="I133"/>
  <c r="S54"/>
  <c r="L36"/>
  <c r="S16"/>
  <c r="S19"/>
  <c r="R19"/>
  <c r="N110"/>
  <c r="I110"/>
  <c r="R111"/>
  <c r="S99"/>
  <c r="S91"/>
  <c r="R85"/>
  <c r="S85"/>
  <c r="R82"/>
  <c r="R67"/>
  <c r="S61"/>
  <c r="Q56"/>
  <c r="P48"/>
  <c r="Q48"/>
  <c r="N48"/>
  <c r="Q36"/>
  <c r="K36"/>
  <c r="P36"/>
  <c r="S30"/>
  <c r="R30"/>
  <c r="N11"/>
  <c r="N10" s="1"/>
  <c r="Q11"/>
  <c r="P56"/>
  <c r="R16"/>
  <c r="K48"/>
  <c r="Q110"/>
  <c r="I56"/>
  <c r="P110"/>
  <c r="J48"/>
  <c r="R76"/>
  <c r="L56"/>
  <c r="S67"/>
  <c r="R94"/>
  <c r="R33"/>
  <c r="S42"/>
  <c r="S102"/>
  <c r="R61"/>
  <c r="L11"/>
  <c r="K11"/>
  <c r="P11"/>
  <c r="J56"/>
  <c r="K56"/>
  <c r="J11"/>
  <c r="R42"/>
  <c r="R28"/>
  <c r="S28"/>
  <c r="S82"/>
  <c r="S33"/>
  <c r="N56"/>
  <c r="L110"/>
  <c r="J36"/>
  <c r="I48"/>
  <c r="I11"/>
  <c r="R135"/>
  <c r="M134"/>
  <c r="S114"/>
  <c r="O112"/>
  <c r="M123"/>
  <c r="R124"/>
  <c r="O134"/>
  <c r="S135"/>
  <c r="R115"/>
  <c r="M113"/>
  <c r="R113" s="1"/>
  <c r="S115"/>
  <c r="O113"/>
  <c r="S113" s="1"/>
  <c r="O140"/>
  <c r="S140" s="1"/>
  <c r="S141"/>
  <c r="O123"/>
  <c r="S124"/>
  <c r="R37"/>
  <c r="M36"/>
  <c r="O137"/>
  <c r="S137" s="1"/>
  <c r="S138"/>
  <c r="M56"/>
  <c r="R57"/>
  <c r="R114"/>
  <c r="M112"/>
  <c r="M137"/>
  <c r="R137" s="1"/>
  <c r="R138"/>
  <c r="R141"/>
  <c r="M140"/>
  <c r="R140" s="1"/>
  <c r="O11"/>
  <c r="S12"/>
  <c r="R12"/>
  <c r="M11"/>
  <c r="R119"/>
  <c r="M118"/>
  <c r="R118" s="1"/>
  <c r="S57"/>
  <c r="O56"/>
  <c r="S119"/>
  <c r="O118"/>
  <c r="S118" s="1"/>
  <c r="S37"/>
  <c r="O36"/>
  <c r="S49"/>
  <c r="O48"/>
  <c r="R49"/>
  <c r="M48"/>
  <c r="L47" l="1"/>
  <c r="I10"/>
  <c r="S36"/>
  <c r="R36"/>
  <c r="P47"/>
  <c r="M133"/>
  <c r="R133" s="1"/>
  <c r="O133"/>
  <c r="S133" s="1"/>
  <c r="K10"/>
  <c r="Q10"/>
  <c r="K47"/>
  <c r="Q47"/>
  <c r="L10"/>
  <c r="P10"/>
  <c r="S56"/>
  <c r="N47"/>
  <c r="J10"/>
  <c r="R56"/>
  <c r="I47"/>
  <c r="J47"/>
  <c r="R48"/>
  <c r="M47"/>
  <c r="O47"/>
  <c r="S48"/>
  <c r="R11"/>
  <c r="M10"/>
  <c r="O10"/>
  <c r="S11"/>
  <c r="R112"/>
  <c r="M110"/>
  <c r="R110" s="1"/>
  <c r="O122"/>
  <c r="S123"/>
  <c r="S134"/>
  <c r="M122"/>
  <c r="R123"/>
  <c r="O110"/>
  <c r="S110" s="1"/>
  <c r="S112"/>
  <c r="R134"/>
  <c r="L9" l="1"/>
  <c r="L146" s="1"/>
  <c r="L147" s="1"/>
  <c r="I9"/>
  <c r="I146" s="1"/>
  <c r="I147" s="1"/>
  <c r="Q9"/>
  <c r="Q146" s="1"/>
  <c r="Q147" s="1"/>
  <c r="K9"/>
  <c r="K146" s="1"/>
  <c r="K147" s="1"/>
  <c r="J9"/>
  <c r="J146" s="1"/>
  <c r="J147" s="1"/>
  <c r="N9"/>
  <c r="N146" s="1"/>
  <c r="N147" s="1"/>
  <c r="P9"/>
  <c r="P146" s="1"/>
  <c r="P147" s="1"/>
  <c r="R47"/>
  <c r="S47"/>
  <c r="R122"/>
  <c r="M121"/>
  <c r="R121" s="1"/>
  <c r="O121"/>
  <c r="S121" s="1"/>
  <c r="S122"/>
  <c r="S10"/>
  <c r="R10"/>
  <c r="O9" l="1"/>
  <c r="O146" s="1"/>
  <c r="O147" s="1"/>
  <c r="M9"/>
  <c r="R9" s="1"/>
  <c r="M146" l="1"/>
  <c r="S9"/>
  <c r="S147"/>
  <c r="S146"/>
  <c r="M147" l="1"/>
  <c r="R147" s="1"/>
  <c r="R146"/>
</calcChain>
</file>

<file path=xl/sharedStrings.xml><?xml version="1.0" encoding="utf-8"?>
<sst xmlns="http://schemas.openxmlformats.org/spreadsheetml/2006/main" count="321" uniqueCount="290">
  <si>
    <t>AGENCIA NACIONAL DE HIDROCARBUROS</t>
  </si>
  <si>
    <t>RECURSOS ADIMINISTRADOS ( X )    ó     RECURSOS NACION: ()</t>
  </si>
  <si>
    <t>TOTAL PAGOS ACUMULADOS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</si>
  <si>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</si>
  <si>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</si>
  <si>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</si>
  <si>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</si>
  <si>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</si>
  <si>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</si>
  <si>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</si>
  <si>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</si>
  <si>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</si>
  <si>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</si>
  <si>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</si>
  <si>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</si>
  <si>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</si>
  <si>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</si>
  <si>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INDIRECTOS</t>
  </si>
  <si>
    <t>20</t>
  </si>
  <si>
    <t>Honorarios</t>
  </si>
  <si>
    <t>GASTOS GENERALES</t>
  </si>
  <si>
    <t>SERVICIOS PUBLICOS</t>
  </si>
  <si>
    <t>GASTOS DE COMERCIALIZACION Y PRODUCCIÓN</t>
  </si>
  <si>
    <t>COMERCIAL</t>
  </si>
  <si>
    <t>OTROS GASTOS</t>
  </si>
  <si>
    <t>C - INVERSION</t>
  </si>
  <si>
    <t>ADQUISICION Y/O PRODUCCION DE EQUIPOS, MATERIALES SUMINISTROS Y SERVICIOS PROPIOS DEL SECTOR</t>
  </si>
  <si>
    <t>RECURSOS NATURALES ENERGETICOS NO RENOVABLES</t>
  </si>
  <si>
    <t>ASESORÍA, DISEÑO, ADQUISICIÓN, MANTENIMIENTO Y COSTRUCCIÓN DE LOS SISTEMAS DE INFORMACIÓN DE LA ANH</t>
  </si>
  <si>
    <t>DIVULGACION, ASISTENCIA TECNICA Y CAPACITACION DEL RECURSO HUMANO</t>
  </si>
  <si>
    <t>DIVULGACION Y PROMOCION DE LOS RECURSOS HIDROCARBURIFEROS</t>
  </si>
  <si>
    <t>INVESTIGACION BASICA APLICADA Y ESTUDIOS</t>
  </si>
  <si>
    <t>ESTUDIOS REGIONALES PARA LA EXPLORACION DE HIDROCARBUROS</t>
  </si>
  <si>
    <t xml:space="preserve">TOTAL 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</si>
  <si>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</si>
  <si>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</si>
  <si>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</si>
  <si>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</si>
  <si>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</si>
  <si>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</si>
  <si>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</si>
  <si>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</si>
  <si>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% EJE 
RP / APROP.VIG</t>
  </si>
  <si>
    <t>% EJECUCION 
OBLIG / APR.VIG</t>
  </si>
  <si>
    <t>SUBO</t>
  </si>
  <si>
    <t>SERVICIOS PERSONALES ASOCIADOS A LA NOMINA</t>
  </si>
  <si>
    <t>1</t>
  </si>
  <si>
    <t>Sueldos de Personal de Nómina</t>
  </si>
  <si>
    <t>Sueldos</t>
  </si>
  <si>
    <t>Sueldos de Vacaciones</t>
  </si>
  <si>
    <t>Incapacidades y Licencias</t>
  </si>
  <si>
    <t>Prima Técnica</t>
  </si>
  <si>
    <t>Prima Técnica Salarial</t>
  </si>
  <si>
    <t>Prima Técnica no Salarial</t>
  </si>
  <si>
    <t>Otros</t>
  </si>
  <si>
    <t>Bonificación por Servicios</t>
  </si>
  <si>
    <t>Bonificación Especial de Recreación</t>
  </si>
  <si>
    <t>Subsidio de Alimentación</t>
  </si>
  <si>
    <t>Prima de Servicios</t>
  </si>
  <si>
    <t>Prima de Vacaciones</t>
  </si>
  <si>
    <t>Prima de Navidad</t>
  </si>
  <si>
    <t>Prima de Coordinación</t>
  </si>
  <si>
    <t>Bonificacion de direccion</t>
  </si>
  <si>
    <t>OTROS GASTOS PERSONALES (DISTRIBUCION</t>
  </si>
  <si>
    <t>Gastos de Personal</t>
  </si>
  <si>
    <t>Horas Extras, Días Festivos e Indemnización Por Vacaciones</t>
  </si>
  <si>
    <t>Horas Extras</t>
  </si>
  <si>
    <t>Indemnización por Vacaciones</t>
  </si>
  <si>
    <t>Remuneración Servicios Técnicos</t>
  </si>
  <si>
    <t>CONTRIBUCIONES INHERENTES A LA NÓMINA SECTOR PRIVADO Y PÚBLICO</t>
  </si>
  <si>
    <t>Administradas por el Sector Privado</t>
  </si>
  <si>
    <t>Cajas de Compensación Privadas</t>
  </si>
  <si>
    <t>Fondos Administradores de Pensiones</t>
  </si>
  <si>
    <t>Empresas Privadas Promotoras de Salud</t>
  </si>
  <si>
    <t>Administradoras Privadas de ARP</t>
  </si>
  <si>
    <t>Administradas por el Sector Público</t>
  </si>
  <si>
    <t>Fondo Nacional del Ahorro</t>
  </si>
  <si>
    <t>Fondos Administradores de Pensiones Publicos</t>
  </si>
  <si>
    <t>Aportes al ICBF</t>
  </si>
  <si>
    <t>Aportes al SENA</t>
  </si>
  <si>
    <t>Impuestos y Multas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</si>
  <si>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</si>
  <si>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</si>
  <si>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</si>
  <si>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</si>
  <si>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</si>
  <si>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</si>
  <si>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 xml:space="preserve">Multas  </t>
  </si>
  <si>
    <t>Adquisición de Bienes y Servicios</t>
  </si>
  <si>
    <t>Compra de Equipo</t>
  </si>
  <si>
    <t>Otras Compras de Equipos</t>
  </si>
  <si>
    <t>Enseres y Equipos de Oficina</t>
  </si>
  <si>
    <t>Mobiliario y Enseres</t>
  </si>
  <si>
    <t>Materiales y Suministros</t>
  </si>
  <si>
    <t>Combustibles y Lubricantes</t>
  </si>
  <si>
    <t>Papelería, Útiles de Escritorio y Oficina</t>
  </si>
  <si>
    <t>Productos de Aseo y Limpieza</t>
  </si>
  <si>
    <t>Productos de Cafetería y Restaurante</t>
  </si>
  <si>
    <t>Otros Materiales y Suministros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</si>
  <si>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</si>
  <si>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</si>
  <si>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</si>
  <si>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</si>
  <si>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</si>
  <si>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</si>
  <si>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</si>
  <si>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</si>
  <si>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</si>
  <si>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Comunicaciones y Transporte</t>
  </si>
  <si>
    <t>Correo</t>
  </si>
  <si>
    <t>Embalaje y Acarreo</t>
  </si>
  <si>
    <t>Servicio de Transmisión de Información</t>
  </si>
  <si>
    <t>Transporte</t>
  </si>
  <si>
    <t>Otros Comunicaciones y Transportes</t>
  </si>
  <si>
    <t>Impresos y Publicaciones</t>
  </si>
  <si>
    <t>Suscripciones</t>
  </si>
  <si>
    <t>Otros Gastos por Impresos y Publicaciones</t>
  </si>
  <si>
    <t>Servicios Públicos</t>
  </si>
  <si>
    <t>Acueducto, Alcantarillado y Aseo</t>
  </si>
  <si>
    <t>Energia</t>
  </si>
  <si>
    <t>Gas</t>
  </si>
  <si>
    <t>Telefonía Movil Celular</t>
  </si>
  <si>
    <t>Teléfono, Fax y Otros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</si>
  <si>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</si>
  <si>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</si>
  <si>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</si>
  <si>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</si>
  <si>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</si>
  <si>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</si>
  <si>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</si>
  <si>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Viáticos y Gastos de Viaje al Interior</t>
  </si>
  <si>
    <t>Gastos Imprevistos</t>
  </si>
  <si>
    <t>Gastos Imprevistos Bienes</t>
  </si>
  <si>
    <t>Gastos Imprevistos Servicios</t>
  </si>
  <si>
    <t>Capacitación, Bienestar Social y Estímulos</t>
  </si>
  <si>
    <t>Elementos para Bienestar Social</t>
  </si>
  <si>
    <t>Servicios para Bienestar Social</t>
  </si>
  <si>
    <t>Servicios para Capacitación</t>
  </si>
  <si>
    <t>Otros Servicios para Capacitación</t>
  </si>
  <si>
    <t>Otros Gastos por adquisición de Bienes</t>
  </si>
  <si>
    <t>Otros Gastos por adquisición de Servicios</t>
  </si>
  <si>
    <t>TRANSFERENCIAS CORRIENTES</t>
  </si>
  <si>
    <t xml:space="preserve">TRANSFERENCIAS AL SECTOR PÚBLICO </t>
  </si>
  <si>
    <t>ORDEN NACIONAL</t>
  </si>
  <si>
    <t/>
  </si>
  <si>
    <t>CUOTA DE AUDITAJE CONTRANAL</t>
  </si>
  <si>
    <t>EXCEDENTES</t>
  </si>
  <si>
    <t>OTRAS TRANSFERENCIAS</t>
  </si>
  <si>
    <t>SENTENCIAS Y CONCILIACIONES</t>
  </si>
  <si>
    <t>Servicios</t>
  </si>
  <si>
    <t>Arrendamiento</t>
  </si>
  <si>
    <t>Viaticos y Gastos de Viaje</t>
  </si>
  <si>
    <t>ANALISIS Y GESTION DEL ENTORNO</t>
  </si>
  <si>
    <t>FORMACION DEL CAPITAL HUMANO</t>
  </si>
  <si>
    <t>MANTENIMIENTO</t>
  </si>
  <si>
    <t>A1%</t>
  </si>
  <si>
    <t>A101%</t>
  </si>
  <si>
    <t>A1011%</t>
  </si>
  <si>
    <t>A105%</t>
  </si>
  <si>
    <t>A1051%</t>
  </si>
  <si>
    <t>A1052%</t>
  </si>
  <si>
    <t>A2%</t>
  </si>
  <si>
    <t>A203%</t>
  </si>
  <si>
    <t>A20350%</t>
  </si>
  <si>
    <t>A20351%</t>
  </si>
  <si>
    <t>A204%</t>
  </si>
  <si>
    <t>A2044%</t>
  </si>
  <si>
    <t>A2045%</t>
  </si>
  <si>
    <t>A2046%</t>
  </si>
  <si>
    <t>A2047%</t>
  </si>
  <si>
    <t>A2048%</t>
  </si>
  <si>
    <t>A2049%</t>
  </si>
  <si>
    <t>A20410%</t>
  </si>
  <si>
    <t>A20411%</t>
  </si>
  <si>
    <t>A20417%</t>
  </si>
  <si>
    <t>A20421%</t>
  </si>
  <si>
    <t>A20441%</t>
  </si>
  <si>
    <t>A321%</t>
  </si>
  <si>
    <t>A5%</t>
  </si>
  <si>
    <t>A51%</t>
  </si>
  <si>
    <t>C213%</t>
  </si>
  <si>
    <t>C213506%</t>
  </si>
  <si>
    <t>C310%</t>
  </si>
  <si>
    <t>C310506%</t>
  </si>
  <si>
    <t>C410%</t>
  </si>
  <si>
    <t>C410506%</t>
  </si>
  <si>
    <t>C460506%</t>
  </si>
  <si>
    <t>A102%</t>
  </si>
  <si>
    <t>A10212%</t>
  </si>
  <si>
    <t>A10214%</t>
  </si>
  <si>
    <t>A2035090%</t>
  </si>
  <si>
    <t>A2042111%</t>
  </si>
  <si>
    <t>A20440%</t>
  </si>
  <si>
    <t>A2044113%</t>
  </si>
  <si>
    <t>A3%</t>
  </si>
  <si>
    <t>A32%</t>
  </si>
  <si>
    <t>A36%</t>
  </si>
  <si>
    <t>A361%</t>
  </si>
  <si>
    <t>A512%</t>
  </si>
  <si>
    <t>A5121%</t>
  </si>
  <si>
    <t>C2135061%</t>
  </si>
  <si>
    <t>C3105061%</t>
  </si>
  <si>
    <t>C4105061%</t>
  </si>
  <si>
    <t>C4105063%</t>
  </si>
  <si>
    <t>C4605061%</t>
  </si>
  <si>
    <t>A1010102%</t>
  </si>
  <si>
    <t>A1010104%</t>
  </si>
  <si>
    <t>A10104%</t>
  </si>
  <si>
    <t>A1010401%</t>
  </si>
  <si>
    <t>A1010402%</t>
  </si>
  <si>
    <t>A10105%</t>
  </si>
  <si>
    <t>A1010502%</t>
  </si>
  <si>
    <t>A1010505%</t>
  </si>
  <si>
    <t>A1010512%</t>
  </si>
  <si>
    <t>A1010514%</t>
  </si>
  <si>
    <t>A1010515%</t>
  </si>
  <si>
    <t>A1010516%</t>
  </si>
  <si>
    <t>A1010592%</t>
  </si>
  <si>
    <t>A1010547%</t>
  </si>
  <si>
    <t>A10108%</t>
  </si>
  <si>
    <t>A1010801%</t>
  </si>
  <si>
    <t>A10109%</t>
  </si>
  <si>
    <t>A1010901%</t>
  </si>
  <si>
    <t>A1010903%</t>
  </si>
  <si>
    <t>A1050101%</t>
  </si>
  <si>
    <t>A1050103%</t>
  </si>
  <si>
    <t>A1050104%</t>
  </si>
  <si>
    <t>A1050105%</t>
  </si>
  <si>
    <t>A10506%</t>
  </si>
  <si>
    <t>A1050202%</t>
  </si>
  <si>
    <t>A1050203%</t>
  </si>
  <si>
    <t>A10507%</t>
  </si>
  <si>
    <t>A2035002%</t>
  </si>
  <si>
    <t>A2035008%</t>
  </si>
  <si>
    <t>A2035003%</t>
  </si>
  <si>
    <t>A2035101%</t>
  </si>
  <si>
    <t>A20401%</t>
  </si>
  <si>
    <t>A2040125%</t>
  </si>
  <si>
    <t>A20402%</t>
  </si>
  <si>
    <t>A2040202%</t>
  </si>
  <si>
    <t>A2040415%</t>
  </si>
  <si>
    <t>A2040417%</t>
  </si>
  <si>
    <t>A2040418%</t>
  </si>
  <si>
    <t>A2040423%</t>
  </si>
  <si>
    <t>A2040501%</t>
  </si>
  <si>
    <t>A2040502%</t>
  </si>
  <si>
    <t>A2040505%</t>
  </si>
  <si>
    <t>A2040506%</t>
  </si>
  <si>
    <t>A2040508%</t>
  </si>
  <si>
    <t>A2040509%</t>
  </si>
  <si>
    <t>A2040510%</t>
  </si>
  <si>
    <t>A2040512%</t>
  </si>
  <si>
    <t>A2040602%</t>
  </si>
  <si>
    <t>A2040603%</t>
  </si>
  <si>
    <t>A2040605%</t>
  </si>
  <si>
    <t>A2040607%</t>
  </si>
  <si>
    <t>A2040608%</t>
  </si>
  <si>
    <t>A2040705%</t>
  </si>
  <si>
    <t>A2040706%</t>
  </si>
  <si>
    <t>A2040801%</t>
  </si>
  <si>
    <t>A2040802%</t>
  </si>
  <si>
    <t>A2040803%</t>
  </si>
  <si>
    <t>A2040805%</t>
  </si>
  <si>
    <t>A2040806%</t>
  </si>
  <si>
    <t>A2040905%</t>
  </si>
  <si>
    <t>A2040913%</t>
  </si>
  <si>
    <t>A2041001%</t>
  </si>
  <si>
    <t>A2041002%</t>
  </si>
  <si>
    <t>A2041102%</t>
  </si>
  <si>
    <t>A2041701%</t>
  </si>
  <si>
    <t>A2041702%</t>
  </si>
  <si>
    <t>A2042104%</t>
  </si>
  <si>
    <t>A2042105%</t>
  </si>
  <si>
    <t>A3020101%</t>
  </si>
  <si>
    <t>A3020117%</t>
  </si>
  <si>
    <t>A3060101%</t>
  </si>
  <si>
    <t>A501020106%</t>
  </si>
  <si>
    <t>A501020107%</t>
  </si>
  <si>
    <t>A501020111%</t>
  </si>
  <si>
    <t>A501020112%</t>
  </si>
  <si>
    <t>A501020121%</t>
  </si>
  <si>
    <t>A501020124%</t>
  </si>
  <si>
    <t>A2040401%</t>
  </si>
  <si>
    <t>A1010101%</t>
  </si>
  <si>
    <t>A2042101%</t>
  </si>
  <si>
    <t>A%</t>
  </si>
  <si>
    <t>C%</t>
  </si>
  <si>
    <t>AGOSTO</t>
  </si>
  <si>
    <t>SEGUROS GENERALES</t>
  </si>
  <si>
    <t>EJECUCION PRESUPUESTAL DE GASTOS VIGENCIA 2014</t>
  </si>
</sst>
</file>

<file path=xl/styles.xml><?xml version="1.0" encoding="utf-8"?>
<styleSheet xmlns="http://schemas.openxmlformats.org/spreadsheetml/2006/main">
  <numFmts count="6">
    <numFmt numFmtId="164" formatCode="00"/>
    <numFmt numFmtId="165" formatCode="000"/>
    <numFmt numFmtId="166" formatCode="_-* #,##0.00_-;\-* #,##0.00_-;_-* &quot;-&quot;??_-;_-@_-"/>
    <numFmt numFmtId="167" formatCode="0000"/>
    <numFmt numFmtId="168" formatCode="d\ &quot;de&quot;\ mmmm\ &quot;de&quot;\ yyyy"/>
    <numFmt numFmtId="169" formatCode="_-* #,##0_-;\-* #,##0_-;_-* &quot;-&quot;??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i/>
      <sz val="11"/>
      <color rgb="FFFF0000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i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i/>
      <sz val="11"/>
      <color theme="0"/>
      <name val="Arial"/>
      <family val="2"/>
    </font>
    <font>
      <i/>
      <sz val="11"/>
      <color theme="0"/>
      <name val="Arial"/>
      <family val="2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4" fillId="0" borderId="0" xfId="2" applyFont="1" applyFill="1"/>
    <xf numFmtId="0" fontId="4" fillId="0" borderId="0" xfId="2" applyFont="1" applyFill="1" applyBorder="1"/>
    <xf numFmtId="0" fontId="4" fillId="0" borderId="5" xfId="2" applyFont="1" applyFill="1" applyBorder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Continuous"/>
    </xf>
    <xf numFmtId="167" fontId="3" fillId="0" borderId="0" xfId="2" applyNumberFormat="1" applyFont="1" applyFill="1" applyBorder="1" applyAlignment="1">
      <alignment horizontal="center" vertical="center"/>
    </xf>
    <xf numFmtId="168" fontId="3" fillId="0" borderId="0" xfId="2" applyNumberFormat="1" applyFont="1" applyFill="1" applyBorder="1" applyAlignment="1">
      <alignment horizontal="centerContinuous"/>
    </xf>
    <xf numFmtId="49" fontId="6" fillId="0" borderId="10" xfId="2" applyNumberFormat="1" applyFont="1" applyFill="1" applyBorder="1" applyAlignment="1">
      <alignment horizontal="center" vertical="center"/>
    </xf>
    <xf numFmtId="1" fontId="6" fillId="0" borderId="2" xfId="2" applyNumberFormat="1" applyFont="1" applyFill="1" applyBorder="1" applyAlignment="1">
      <alignment horizontal="center" vertical="center"/>
    </xf>
    <xf numFmtId="49" fontId="6" fillId="0" borderId="2" xfId="2" applyNumberFormat="1" applyFont="1" applyFill="1" applyBorder="1" applyAlignment="1">
      <alignment horizontal="center" vertical="center"/>
    </xf>
    <xf numFmtId="1" fontId="6" fillId="0" borderId="10" xfId="2" applyNumberFormat="1" applyFont="1" applyFill="1" applyBorder="1" applyAlignment="1">
      <alignment horizontal="center" vertical="center"/>
    </xf>
    <xf numFmtId="49" fontId="3" fillId="0" borderId="10" xfId="2" applyNumberFormat="1" applyFont="1" applyFill="1" applyBorder="1" applyAlignment="1">
      <alignment horizontal="center" vertical="center"/>
    </xf>
    <xf numFmtId="0" fontId="7" fillId="0" borderId="0" xfId="2" applyFont="1" applyFill="1"/>
    <xf numFmtId="49" fontId="3" fillId="0" borderId="11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10" fontId="3" fillId="0" borderId="13" xfId="3" applyNumberFormat="1" applyFont="1" applyFill="1" applyBorder="1" applyAlignment="1"/>
    <xf numFmtId="10" fontId="3" fillId="0" borderId="21" xfId="3" applyNumberFormat="1" applyFont="1" applyFill="1" applyBorder="1" applyAlignment="1"/>
    <xf numFmtId="0" fontId="8" fillId="0" borderId="0" xfId="2" applyFont="1" applyFill="1" applyAlignment="1">
      <alignment horizontal="center"/>
    </xf>
    <xf numFmtId="1" fontId="5" fillId="0" borderId="15" xfId="2" applyNumberFormat="1" applyFont="1" applyFill="1" applyBorder="1" applyAlignment="1">
      <alignment horizontal="center" vertical="center"/>
    </xf>
    <xf numFmtId="1" fontId="5" fillId="0" borderId="14" xfId="2" applyNumberFormat="1" applyFont="1" applyFill="1" applyBorder="1" applyAlignment="1">
      <alignment horizontal="center" vertical="center"/>
    </xf>
    <xf numFmtId="49" fontId="5" fillId="0" borderId="14" xfId="2" applyNumberFormat="1" applyFont="1" applyFill="1" applyBorder="1" applyAlignment="1">
      <alignment horizontal="center" vertical="center"/>
    </xf>
    <xf numFmtId="10" fontId="3" fillId="0" borderId="14" xfId="3" applyNumberFormat="1" applyFont="1" applyFill="1" applyBorder="1" applyAlignment="1"/>
    <xf numFmtId="10" fontId="3" fillId="0" borderId="23" xfId="3" applyNumberFormat="1" applyFont="1" applyFill="1" applyBorder="1" applyAlignment="1"/>
    <xf numFmtId="0" fontId="8" fillId="0" borderId="0" xfId="2" applyFont="1" applyFill="1"/>
    <xf numFmtId="1" fontId="9" fillId="0" borderId="15" xfId="2" applyNumberFormat="1" applyFont="1" applyFill="1" applyBorder="1" applyAlignment="1">
      <alignment horizontal="center" vertical="center"/>
    </xf>
    <xf numFmtId="1" fontId="9" fillId="0" borderId="14" xfId="2" applyNumberFormat="1" applyFont="1" applyFill="1" applyBorder="1" applyAlignment="1">
      <alignment horizontal="center" vertical="center"/>
    </xf>
    <xf numFmtId="0" fontId="9" fillId="0" borderId="14" xfId="2" applyNumberFormat="1" applyFont="1" applyFill="1" applyBorder="1" applyAlignment="1">
      <alignment horizontal="center" vertical="center"/>
    </xf>
    <xf numFmtId="49" fontId="9" fillId="0" borderId="14" xfId="2" applyNumberFormat="1" applyFont="1" applyFill="1" applyBorder="1" applyAlignment="1">
      <alignment horizontal="center" vertical="center"/>
    </xf>
    <xf numFmtId="10" fontId="4" fillId="0" borderId="14" xfId="2" applyNumberFormat="1" applyFont="1" applyFill="1" applyBorder="1" applyAlignment="1">
      <alignment horizontal="right"/>
    </xf>
    <xf numFmtId="10" fontId="4" fillId="0" borderId="23" xfId="3" applyNumberFormat="1" applyFont="1" applyFill="1" applyBorder="1" applyAlignment="1"/>
    <xf numFmtId="0" fontId="10" fillId="0" borderId="0" xfId="2" applyFont="1" applyFill="1"/>
    <xf numFmtId="0" fontId="5" fillId="0" borderId="14" xfId="2" applyNumberFormat="1" applyFont="1" applyFill="1" applyBorder="1" applyAlignment="1">
      <alignment horizontal="center" vertical="center"/>
    </xf>
    <xf numFmtId="10" fontId="3" fillId="0" borderId="14" xfId="2" applyNumberFormat="1" applyFont="1" applyFill="1" applyBorder="1"/>
    <xf numFmtId="10" fontId="3" fillId="0" borderId="23" xfId="3" applyNumberFormat="1" applyFont="1" applyFill="1" applyBorder="1"/>
    <xf numFmtId="10" fontId="3" fillId="0" borderId="14" xfId="2" applyNumberFormat="1" applyFont="1" applyFill="1" applyBorder="1" applyAlignment="1">
      <alignment horizontal="right" vertical="center"/>
    </xf>
    <xf numFmtId="10" fontId="3" fillId="0" borderId="23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4" fillId="0" borderId="23" xfId="2" applyNumberFormat="1" applyFont="1" applyFill="1" applyBorder="1" applyAlignment="1">
      <alignment horizontal="right"/>
    </xf>
    <xf numFmtId="10" fontId="3" fillId="0" borderId="14" xfId="2" applyNumberFormat="1" applyFont="1" applyFill="1" applyBorder="1" applyAlignment="1">
      <alignment vertical="center"/>
    </xf>
    <xf numFmtId="10" fontId="3" fillId="0" borderId="23" xfId="3" applyNumberFormat="1" applyFont="1" applyFill="1" applyBorder="1" applyAlignment="1">
      <alignment vertical="center"/>
    </xf>
    <xf numFmtId="0" fontId="11" fillId="0" borderId="14" xfId="2" applyNumberFormat="1" applyFont="1" applyFill="1" applyBorder="1" applyAlignment="1">
      <alignment horizontal="center" vertical="center"/>
    </xf>
    <xf numFmtId="10" fontId="12" fillId="0" borderId="14" xfId="2" applyNumberFormat="1" applyFont="1" applyFill="1" applyBorder="1" applyAlignment="1">
      <alignment horizontal="right"/>
    </xf>
    <xf numFmtId="10" fontId="12" fillId="0" borderId="23" xfId="3" applyNumberFormat="1" applyFont="1" applyFill="1" applyBorder="1" applyAlignment="1"/>
    <xf numFmtId="0" fontId="13" fillId="0" borderId="0" xfId="2" applyFont="1" applyFill="1"/>
    <xf numFmtId="10" fontId="3" fillId="0" borderId="14" xfId="3" applyNumberFormat="1" applyFont="1" applyFill="1" applyBorder="1"/>
    <xf numFmtId="9" fontId="3" fillId="0" borderId="14" xfId="3" applyFont="1" applyFill="1" applyBorder="1"/>
    <xf numFmtId="164" fontId="5" fillId="0" borderId="14" xfId="2" applyNumberFormat="1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9" fillId="0" borderId="15" xfId="2" applyNumberFormat="1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11" fillId="0" borderId="15" xfId="2" applyNumberFormat="1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 vertical="center"/>
    </xf>
    <xf numFmtId="0" fontId="5" fillId="0" borderId="15" xfId="2" applyNumberFormat="1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vertical="center" wrapText="1"/>
    </xf>
    <xf numFmtId="0" fontId="9" fillId="0" borderId="14" xfId="2" applyFont="1" applyFill="1" applyBorder="1" applyAlignment="1">
      <alignment horizontal="center" vertical="center" wrapText="1"/>
    </xf>
    <xf numFmtId="10" fontId="3" fillId="0" borderId="14" xfId="3" applyNumberFormat="1" applyFont="1" applyFill="1" applyBorder="1" applyAlignment="1">
      <alignment horizontal="right"/>
    </xf>
    <xf numFmtId="10" fontId="3" fillId="0" borderId="23" xfId="3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164" fontId="9" fillId="0" borderId="14" xfId="2" applyNumberFormat="1" applyFont="1" applyFill="1" applyBorder="1" applyAlignment="1">
      <alignment horizontal="center" vertical="center"/>
    </xf>
    <xf numFmtId="10" fontId="4" fillId="0" borderId="14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vertical="center"/>
    </xf>
    <xf numFmtId="10" fontId="3" fillId="0" borderId="14" xfId="3" applyNumberFormat="1" applyFont="1" applyFill="1" applyBorder="1" applyAlignment="1">
      <alignment vertical="center"/>
    </xf>
    <xf numFmtId="10" fontId="4" fillId="0" borderId="23" xfId="3" applyNumberFormat="1" applyFont="1" applyFill="1" applyBorder="1" applyAlignment="1">
      <alignment vertical="center"/>
    </xf>
    <xf numFmtId="0" fontId="5" fillId="0" borderId="22" xfId="2" applyNumberFormat="1" applyFont="1" applyFill="1" applyBorder="1" applyAlignment="1">
      <alignment horizontal="center" vertical="center"/>
    </xf>
    <xf numFmtId="1" fontId="5" fillId="0" borderId="29" xfId="2" applyNumberFormat="1" applyFont="1" applyFill="1" applyBorder="1" applyAlignment="1">
      <alignment horizontal="center" vertical="center"/>
    </xf>
    <xf numFmtId="49" fontId="9" fillId="0" borderId="29" xfId="2" applyNumberFormat="1" applyFont="1" applyFill="1" applyBorder="1" applyAlignment="1">
      <alignment horizontal="center" vertical="center"/>
    </xf>
    <xf numFmtId="0" fontId="9" fillId="0" borderId="18" xfId="2" applyNumberFormat="1" applyFont="1" applyFill="1" applyBorder="1" applyAlignment="1">
      <alignment horizontal="center" vertical="center"/>
    </xf>
    <xf numFmtId="1" fontId="9" fillId="0" borderId="18" xfId="2" applyNumberFormat="1" applyFont="1" applyFill="1" applyBorder="1" applyAlignment="1">
      <alignment horizontal="center" vertical="center"/>
    </xf>
    <xf numFmtId="49" fontId="9" fillId="0" borderId="18" xfId="2" applyNumberFormat="1" applyFont="1" applyFill="1" applyBorder="1" applyAlignment="1">
      <alignment horizontal="center" vertical="center"/>
    </xf>
    <xf numFmtId="0" fontId="10" fillId="0" borderId="0" xfId="2" applyFont="1" applyFill="1" applyAlignment="1">
      <alignment horizontal="right" vertical="center"/>
    </xf>
    <xf numFmtId="0" fontId="15" fillId="0" borderId="0" xfId="2" applyFont="1" applyFill="1"/>
    <xf numFmtId="0" fontId="15" fillId="0" borderId="0" xfId="2" applyFont="1" applyFill="1" applyAlignment="1">
      <alignment horizontal="center" vertical="center"/>
    </xf>
    <xf numFmtId="0" fontId="15" fillId="0" borderId="0" xfId="2" applyFont="1" applyFill="1" applyAlignment="1">
      <alignment wrapText="1"/>
    </xf>
    <xf numFmtId="4" fontId="7" fillId="0" borderId="0" xfId="2" applyNumberFormat="1" applyFont="1" applyFill="1"/>
    <xf numFmtId="49" fontId="6" fillId="0" borderId="11" xfId="2" applyNumberFormat="1" applyFont="1" applyFill="1" applyBorder="1" applyAlignment="1">
      <alignment horizontal="center" vertical="center"/>
    </xf>
    <xf numFmtId="49" fontId="6" fillId="0" borderId="12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4" fontId="1" fillId="0" borderId="14" xfId="2" applyNumberFormat="1" applyFont="1" applyFill="1" applyBorder="1"/>
    <xf numFmtId="4" fontId="3" fillId="0" borderId="14" xfId="2" applyNumberFormat="1" applyFont="1" applyFill="1" applyBorder="1"/>
    <xf numFmtId="4" fontId="4" fillId="0" borderId="14" xfId="2" applyNumberFormat="1" applyFont="1" applyFill="1" applyBorder="1"/>
    <xf numFmtId="4" fontId="3" fillId="0" borderId="14" xfId="2" applyNumberFormat="1" applyFont="1" applyFill="1" applyBorder="1" applyAlignment="1">
      <alignment vertical="center"/>
    </xf>
    <xf numFmtId="4" fontId="3" fillId="0" borderId="14" xfId="2" applyNumberFormat="1" applyFont="1" applyFill="1" applyBorder="1" applyAlignment="1"/>
    <xf numFmtId="0" fontId="18" fillId="0" borderId="0" xfId="2" applyFont="1" applyFill="1"/>
    <xf numFmtId="0" fontId="19" fillId="0" borderId="0" xfId="2" applyFont="1" applyFill="1"/>
    <xf numFmtId="0" fontId="20" fillId="0" borderId="0" xfId="2" applyFont="1" applyFill="1" applyAlignment="1">
      <alignment horizontal="center"/>
    </xf>
    <xf numFmtId="0" fontId="20" fillId="0" borderId="0" xfId="2" applyFont="1" applyFill="1"/>
    <xf numFmtId="0" fontId="21" fillId="0" borderId="0" xfId="2" applyFont="1" applyFill="1"/>
    <xf numFmtId="0" fontId="20" fillId="0" borderId="0" xfId="2" applyFont="1" applyFill="1" applyAlignment="1">
      <alignment vertical="center"/>
    </xf>
    <xf numFmtId="0" fontId="20" fillId="0" borderId="0" xfId="2" applyFont="1" applyFill="1" applyAlignment="1">
      <alignment horizontal="right"/>
    </xf>
    <xf numFmtId="0" fontId="21" fillId="0" borderId="0" xfId="2" applyFont="1" applyFill="1" applyAlignment="1">
      <alignment vertical="center"/>
    </xf>
    <xf numFmtId="0" fontId="21" fillId="0" borderId="0" xfId="2" applyFont="1" applyFill="1" applyAlignment="1">
      <alignment horizontal="right" vertical="center"/>
    </xf>
    <xf numFmtId="0" fontId="16" fillId="0" borderId="0" xfId="2" applyFont="1" applyFill="1"/>
    <xf numFmtId="49" fontId="5" fillId="0" borderId="31" xfId="2" applyNumberFormat="1" applyFont="1" applyFill="1" applyBorder="1" applyAlignment="1">
      <alignment horizontal="left" wrapText="1"/>
    </xf>
    <xf numFmtId="49" fontId="5" fillId="0" borderId="31" xfId="2" applyNumberFormat="1" applyFont="1" applyFill="1" applyBorder="1" applyAlignment="1">
      <alignment wrapText="1"/>
    </xf>
    <xf numFmtId="49" fontId="9" fillId="0" borderId="31" xfId="2" applyNumberFormat="1" applyFont="1" applyFill="1" applyBorder="1" applyAlignment="1">
      <alignment wrapText="1"/>
    </xf>
    <xf numFmtId="49" fontId="9" fillId="0" borderId="31" xfId="2" applyNumberFormat="1" applyFont="1" applyFill="1" applyBorder="1" applyAlignment="1">
      <alignment horizontal="left" wrapText="1"/>
    </xf>
    <xf numFmtId="49" fontId="5" fillId="0" borderId="31" xfId="2" applyNumberFormat="1" applyFont="1" applyFill="1" applyBorder="1" applyAlignment="1">
      <alignment horizontal="left" vertical="center" wrapText="1"/>
    </xf>
    <xf numFmtId="49" fontId="5" fillId="0" borderId="31" xfId="2" applyNumberFormat="1" applyFont="1" applyFill="1" applyBorder="1" applyAlignment="1">
      <alignment vertical="center" wrapText="1"/>
    </xf>
    <xf numFmtId="0" fontId="5" fillId="0" borderId="31" xfId="2" applyFont="1" applyFill="1" applyBorder="1" applyAlignment="1">
      <alignment wrapText="1"/>
    </xf>
    <xf numFmtId="0" fontId="9" fillId="0" borderId="31" xfId="2" applyFont="1" applyFill="1" applyBorder="1" applyAlignment="1">
      <alignment wrapText="1"/>
    </xf>
    <xf numFmtId="0" fontId="11" fillId="0" borderId="31" xfId="2" applyFont="1" applyFill="1" applyBorder="1" applyAlignment="1">
      <alignment wrapText="1"/>
    </xf>
    <xf numFmtId="40" fontId="5" fillId="0" borderId="31" xfId="2" applyNumberFormat="1" applyFont="1" applyFill="1" applyBorder="1"/>
    <xf numFmtId="40" fontId="9" fillId="0" borderId="31" xfId="2" applyNumberFormat="1" applyFont="1" applyFill="1" applyBorder="1"/>
    <xf numFmtId="0" fontId="5" fillId="0" borderId="31" xfId="2" applyFont="1" applyFill="1" applyBorder="1" applyAlignment="1">
      <alignment vertical="center" wrapText="1"/>
    </xf>
    <xf numFmtId="0" fontId="9" fillId="0" borderId="31" xfId="2" applyFont="1" applyFill="1" applyBorder="1" applyAlignment="1">
      <alignment vertical="center" wrapText="1"/>
    </xf>
    <xf numFmtId="49" fontId="9" fillId="0" borderId="31" xfId="2" applyNumberFormat="1" applyFont="1" applyFill="1" applyBorder="1" applyAlignment="1">
      <alignment horizontal="left" vertical="center" wrapText="1"/>
    </xf>
    <xf numFmtId="49" fontId="5" fillId="0" borderId="32" xfId="2" applyNumberFormat="1" applyFont="1" applyFill="1" applyBorder="1" applyAlignment="1">
      <alignment horizontal="left" vertical="center" wrapText="1"/>
    </xf>
    <xf numFmtId="49" fontId="9" fillId="0" borderId="33" xfId="2" applyNumberFormat="1" applyFont="1" applyFill="1" applyBorder="1" applyAlignment="1">
      <alignment horizontal="left" vertical="center" wrapText="1"/>
    </xf>
    <xf numFmtId="4" fontId="3" fillId="0" borderId="30" xfId="2" applyNumberFormat="1" applyFont="1" applyFill="1" applyBorder="1" applyAlignment="1"/>
    <xf numFmtId="4" fontId="3" fillId="0" borderId="15" xfId="2" applyNumberFormat="1" applyFont="1" applyFill="1" applyBorder="1"/>
    <xf numFmtId="4" fontId="3" fillId="0" borderId="15" xfId="2" applyNumberFormat="1" applyFont="1" applyFill="1" applyBorder="1" applyAlignment="1">
      <alignment vertical="center"/>
    </xf>
    <xf numFmtId="9" fontId="3" fillId="0" borderId="23" xfId="3" applyFont="1" applyFill="1" applyBorder="1"/>
    <xf numFmtId="4" fontId="3" fillId="0" borderId="15" xfId="2" applyNumberFormat="1" applyFont="1" applyFill="1" applyBorder="1" applyAlignment="1">
      <alignment horizontal="right"/>
    </xf>
    <xf numFmtId="4" fontId="4" fillId="0" borderId="25" xfId="2" applyNumberFormat="1" applyFont="1" applyFill="1" applyBorder="1"/>
    <xf numFmtId="10" fontId="4" fillId="0" borderId="25" xfId="2" applyNumberFormat="1" applyFont="1" applyFill="1" applyBorder="1" applyAlignment="1">
      <alignment horizontal="right" vertical="center"/>
    </xf>
    <xf numFmtId="10" fontId="4" fillId="0" borderId="26" xfId="3" applyNumberFormat="1" applyFont="1" applyFill="1" applyBorder="1" applyAlignment="1">
      <alignment vertical="center"/>
    </xf>
    <xf numFmtId="49" fontId="22" fillId="0" borderId="31" xfId="2" applyNumberFormat="1" applyFont="1" applyFill="1" applyBorder="1" applyAlignment="1">
      <alignment wrapText="1"/>
    </xf>
    <xf numFmtId="4" fontId="2" fillId="0" borderId="19" xfId="2" applyNumberFormat="1" applyFont="1" applyFill="1" applyBorder="1" applyAlignment="1">
      <alignment horizontal="right" vertical="center"/>
    </xf>
    <xf numFmtId="10" fontId="2" fillId="0" borderId="7" xfId="2" applyNumberFormat="1" applyFont="1" applyFill="1" applyBorder="1" applyAlignment="1">
      <alignment horizontal="right" vertical="center"/>
    </xf>
    <xf numFmtId="10" fontId="2" fillId="0" borderId="19" xfId="2" applyNumberFormat="1" applyFont="1" applyFill="1" applyBorder="1" applyAlignment="1">
      <alignment horizontal="right" vertical="center"/>
    </xf>
    <xf numFmtId="4" fontId="4" fillId="0" borderId="15" xfId="2" applyNumberFormat="1" applyFont="1" applyFill="1" applyBorder="1"/>
    <xf numFmtId="164" fontId="23" fillId="0" borderId="14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1" fontId="7" fillId="0" borderId="2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wrapText="1"/>
    </xf>
    <xf numFmtId="169" fontId="17" fillId="0" borderId="2" xfId="1" applyNumberFormat="1" applyFont="1" applyFill="1" applyBorder="1" applyAlignment="1"/>
    <xf numFmtId="4" fontId="17" fillId="0" borderId="2" xfId="1" applyNumberFormat="1" applyFont="1" applyFill="1" applyBorder="1" applyAlignment="1"/>
    <xf numFmtId="4" fontId="17" fillId="0" borderId="2" xfId="1" applyNumberFormat="1" applyFont="1" applyFill="1" applyBorder="1"/>
    <xf numFmtId="4" fontId="17" fillId="0" borderId="2" xfId="3" applyNumberFormat="1" applyFont="1" applyFill="1" applyBorder="1"/>
    <xf numFmtId="165" fontId="3" fillId="0" borderId="1" xfId="2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5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" fontId="3" fillId="0" borderId="4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165" fontId="3" fillId="0" borderId="20" xfId="2" applyNumberFormat="1" applyFont="1" applyFill="1" applyBorder="1" applyAlignment="1">
      <alignment horizontal="center" vertical="center" wrapText="1"/>
    </xf>
    <xf numFmtId="165" fontId="3" fillId="0" borderId="22" xfId="2" applyNumberFormat="1" applyFont="1" applyFill="1" applyBorder="1" applyAlignment="1">
      <alignment horizontal="center" vertical="center" wrapText="1"/>
    </xf>
    <xf numFmtId="165" fontId="3" fillId="0" borderId="24" xfId="2" applyNumberFormat="1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center" vertical="center" wrapText="1"/>
    </xf>
    <xf numFmtId="0" fontId="3" fillId="0" borderId="26" xfId="2" applyFont="1" applyFill="1" applyBorder="1" applyAlignment="1">
      <alignment horizontal="center" vertical="center" wrapText="1"/>
    </xf>
    <xf numFmtId="1" fontId="3" fillId="0" borderId="7" xfId="2" applyNumberFormat="1" applyFont="1" applyFill="1" applyBorder="1" applyAlignment="1">
      <alignment horizontal="center" vertical="center"/>
    </xf>
    <xf numFmtId="1" fontId="3" fillId="0" borderId="8" xfId="2" applyNumberFormat="1" applyFont="1" applyFill="1" applyBorder="1" applyAlignment="1">
      <alignment horizontal="center" vertical="center"/>
    </xf>
    <xf numFmtId="1" fontId="3" fillId="0" borderId="9" xfId="2" applyNumberFormat="1" applyFont="1" applyFill="1" applyBorder="1" applyAlignment="1">
      <alignment horizontal="center" vertical="center"/>
    </xf>
    <xf numFmtId="165" fontId="3" fillId="0" borderId="10" xfId="2" applyNumberFormat="1" applyFont="1" applyFill="1" applyBorder="1" applyAlignment="1">
      <alignment horizontal="center" vertical="center" wrapText="1"/>
    </xf>
    <xf numFmtId="165" fontId="3" fillId="0" borderId="11" xfId="2" applyNumberFormat="1" applyFont="1" applyFill="1" applyBorder="1" applyAlignment="1">
      <alignment horizontal="center" vertical="center" wrapText="1"/>
    </xf>
    <xf numFmtId="165" fontId="3" fillId="0" borderId="12" xfId="2" applyNumberFormat="1" applyFont="1" applyFill="1" applyBorder="1" applyAlignment="1">
      <alignment horizontal="center" vertical="center" wrapText="1"/>
    </xf>
    <xf numFmtId="165" fontId="3" fillId="0" borderId="10" xfId="2" applyNumberFormat="1" applyFont="1" applyFill="1" applyBorder="1" applyAlignment="1">
      <alignment horizontal="center" vertical="center"/>
    </xf>
    <xf numFmtId="165" fontId="3" fillId="0" borderId="11" xfId="2" applyNumberFormat="1" applyFont="1" applyFill="1" applyBorder="1" applyAlignment="1">
      <alignment horizontal="center" vertical="center"/>
    </xf>
    <xf numFmtId="165" fontId="3" fillId="0" borderId="12" xfId="2" applyNumberFormat="1" applyFont="1" applyFill="1" applyBorder="1" applyAlignment="1">
      <alignment horizontal="center" vertical="center"/>
    </xf>
    <xf numFmtId="49" fontId="3" fillId="0" borderId="10" xfId="2" applyNumberFormat="1" applyFont="1" applyFill="1" applyBorder="1" applyAlignment="1">
      <alignment horizontal="center" vertical="center" wrapText="1"/>
    </xf>
    <xf numFmtId="49" fontId="3" fillId="0" borderId="1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6" fillId="0" borderId="11" xfId="2" applyNumberFormat="1" applyFont="1" applyFill="1" applyBorder="1" applyAlignment="1">
      <alignment horizontal="center" vertical="center"/>
    </xf>
    <xf numFmtId="49" fontId="6" fillId="0" borderId="12" xfId="2" applyNumberFormat="1" applyFont="1" applyFill="1" applyBorder="1" applyAlignment="1">
      <alignment horizontal="center" vertical="center"/>
    </xf>
    <xf numFmtId="1" fontId="6" fillId="0" borderId="11" xfId="2" applyNumberFormat="1" applyFont="1" applyFill="1" applyBorder="1" applyAlignment="1">
      <alignment horizontal="center" vertical="center"/>
    </xf>
    <xf numFmtId="1" fontId="6" fillId="0" borderId="12" xfId="2" applyNumberFormat="1" applyFont="1" applyFill="1" applyBorder="1" applyAlignment="1">
      <alignment horizontal="center" vertical="center"/>
    </xf>
    <xf numFmtId="49" fontId="6" fillId="0" borderId="4" xfId="2" applyNumberFormat="1" applyFont="1" applyFill="1" applyBorder="1" applyAlignment="1">
      <alignment horizontal="center" vertical="center"/>
    </xf>
    <xf numFmtId="49" fontId="6" fillId="0" borderId="6" xfId="2" applyNumberFormat="1" applyFont="1" applyFill="1" applyBorder="1" applyAlignment="1">
      <alignment horizontal="center" vertical="center"/>
    </xf>
    <xf numFmtId="49" fontId="5" fillId="0" borderId="27" xfId="2" applyNumberFormat="1" applyFont="1" applyFill="1" applyBorder="1" applyAlignment="1">
      <alignment horizontal="center" wrapText="1"/>
    </xf>
    <xf numFmtId="49" fontId="5" fillId="0" borderId="28" xfId="2" applyNumberFormat="1" applyFont="1" applyFill="1" applyBorder="1" applyAlignment="1">
      <alignment horizontal="center" wrapText="1"/>
    </xf>
    <xf numFmtId="0" fontId="5" fillId="0" borderId="16" xfId="2" applyFont="1" applyFill="1" applyBorder="1" applyAlignment="1">
      <alignment horizontal="center" wrapText="1"/>
    </xf>
    <xf numFmtId="0" fontId="5" fillId="0" borderId="17" xfId="2" applyFont="1" applyFill="1" applyBorder="1" applyAlignment="1">
      <alignment horizontal="center" wrapText="1"/>
    </xf>
    <xf numFmtId="0" fontId="14" fillId="0" borderId="7" xfId="2" applyFont="1" applyFill="1" applyBorder="1" applyAlignment="1">
      <alignment horizontal="center" vertical="center"/>
    </xf>
    <xf numFmtId="0" fontId="14" fillId="0" borderId="8" xfId="2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ANIER~1.CUE\CONFIG~1\Temp\Directorio%20temporal%201%20para%20INFORME%20EJECUCION%20PRESUPUESTAL%20RUBROS%20MAYORES%20AGOSTO%202014-xlsx.zip\Ej%20Gastso%20al%2031%20de%20Agosto%20ZBOX%20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tVigenciaAct"/>
      <sheetName val="RptVigenciaAct (2)"/>
    </sheetNames>
    <sheetDataSet>
      <sheetData sheetId="0"/>
      <sheetData sheetId="1">
        <row r="188">
          <cell r="C188">
            <v>542580294000</v>
          </cell>
          <cell r="D188">
            <v>22337204349.709999</v>
          </cell>
          <cell r="E188">
            <v>340908493375.27997</v>
          </cell>
          <cell r="F188">
            <v>80766088970.850006</v>
          </cell>
          <cell r="G188">
            <v>243762389538.00998</v>
          </cell>
          <cell r="H188">
            <v>7841099523.6700001</v>
          </cell>
          <cell r="I188">
            <v>52333860594.860001</v>
          </cell>
          <cell r="J188">
            <v>7266606310.6700001</v>
          </cell>
          <cell r="K188">
            <v>51757157769.860001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C00000"/>
    <pageSetUpPr fitToPage="1"/>
  </sheetPr>
  <dimension ref="A1:S148"/>
  <sheetViews>
    <sheetView showGridLines="0" tabSelected="1" zoomScale="85" zoomScaleNormal="85" workbookViewId="0">
      <pane xSplit="8" ySplit="8" topLeftCell="I9" activePane="bottomRight" state="frozen"/>
      <selection activeCell="N7" sqref="N7"/>
      <selection pane="topRight" activeCell="N7" sqref="N7"/>
      <selection pane="bottomLeft" activeCell="N7" sqref="N7"/>
      <selection pane="bottomRight" activeCell="I12" sqref="I12"/>
    </sheetView>
  </sheetViews>
  <sheetFormatPr baseColWidth="10" defaultColWidth="11.42578125" defaultRowHeight="15"/>
  <cols>
    <col min="1" max="1" width="2.140625" style="92" customWidth="1"/>
    <col min="2" max="2" width="4.7109375" style="72" customWidth="1"/>
    <col min="3" max="3" width="5.28515625" style="72" customWidth="1"/>
    <col min="4" max="4" width="2.85546875" style="72" customWidth="1"/>
    <col min="5" max="5" width="3.7109375" style="72" customWidth="1"/>
    <col min="6" max="6" width="6" style="72" customWidth="1"/>
    <col min="7" max="7" width="4" style="72" customWidth="1"/>
    <col min="8" max="8" width="40.140625" style="73" customWidth="1"/>
    <col min="9" max="9" width="20.42578125" style="71" customWidth="1"/>
    <col min="10" max="10" width="18.5703125" style="71" hidden="1" customWidth="1"/>
    <col min="11" max="11" width="17.140625" style="71" customWidth="1"/>
    <col min="12" max="12" width="17.28515625" style="71" hidden="1" customWidth="1"/>
    <col min="13" max="13" width="17" style="71" customWidth="1"/>
    <col min="14" max="14" width="16.5703125" style="71" hidden="1" customWidth="1"/>
    <col min="15" max="15" width="16.28515625" style="71" customWidth="1"/>
    <col min="16" max="16" width="15.5703125" style="71" hidden="1" customWidth="1"/>
    <col min="17" max="17" width="16.42578125" style="71" customWidth="1"/>
    <col min="18" max="18" width="12.42578125" style="71" bestFit="1" customWidth="1"/>
    <col min="19" max="19" width="12.7109375" style="71" customWidth="1"/>
    <col min="20" max="16384" width="11.42578125" style="71"/>
  </cols>
  <sheetData>
    <row r="1" spans="1:19" s="1" customFormat="1">
      <c r="A1" s="83"/>
      <c r="B1" s="130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2"/>
    </row>
    <row r="2" spans="1:19" s="1" customFormat="1">
      <c r="A2" s="83"/>
      <c r="B2" s="133" t="s">
        <v>289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5"/>
    </row>
    <row r="3" spans="1:19" s="1" customFormat="1">
      <c r="A3" s="83"/>
      <c r="B3" s="136" t="s">
        <v>287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5"/>
    </row>
    <row r="4" spans="1:19" s="1" customFormat="1" ht="13.5" thickBot="1">
      <c r="A4" s="83"/>
      <c r="B4" s="137"/>
      <c r="C4" s="138"/>
      <c r="D4" s="138"/>
      <c r="E4" s="138"/>
      <c r="F4" s="77"/>
      <c r="G4" s="6"/>
      <c r="H4" s="139"/>
      <c r="I4" s="139"/>
      <c r="J4" s="139"/>
      <c r="K4" s="139"/>
      <c r="L4" s="139"/>
      <c r="M4" s="139"/>
      <c r="N4" s="139"/>
      <c r="O4" s="4"/>
      <c r="P4" s="7"/>
      <c r="Q4" s="5"/>
      <c r="R4" s="2"/>
      <c r="S4" s="3"/>
    </row>
    <row r="5" spans="1:19" s="1" customFormat="1" ht="15.75" customHeight="1" thickBot="1">
      <c r="A5" s="83"/>
      <c r="B5" s="146" t="s">
        <v>1</v>
      </c>
      <c r="C5" s="147"/>
      <c r="D5" s="147"/>
      <c r="E5" s="147"/>
      <c r="F5" s="147"/>
      <c r="G5" s="147"/>
      <c r="H5" s="148"/>
      <c r="I5" s="149" t="s">
        <v>34</v>
      </c>
      <c r="J5" s="152" t="s">
        <v>35</v>
      </c>
      <c r="K5" s="149" t="s">
        <v>36</v>
      </c>
      <c r="L5" s="149" t="s">
        <v>37</v>
      </c>
      <c r="M5" s="149" t="s">
        <v>38</v>
      </c>
      <c r="N5" s="149" t="s">
        <v>39</v>
      </c>
      <c r="O5" s="149" t="s">
        <v>40</v>
      </c>
      <c r="P5" s="152" t="s">
        <v>41</v>
      </c>
      <c r="Q5" s="140" t="s">
        <v>2</v>
      </c>
      <c r="R5" s="140" t="s">
        <v>42</v>
      </c>
      <c r="S5" s="143" t="s">
        <v>43</v>
      </c>
    </row>
    <row r="6" spans="1:19" s="13" customFormat="1">
      <c r="A6" s="84"/>
      <c r="B6" s="8" t="s">
        <v>3</v>
      </c>
      <c r="C6" s="9" t="s">
        <v>4</v>
      </c>
      <c r="D6" s="8" t="s">
        <v>5</v>
      </c>
      <c r="E6" s="10" t="s">
        <v>6</v>
      </c>
      <c r="F6" s="11" t="s">
        <v>44</v>
      </c>
      <c r="G6" s="12" t="s">
        <v>7</v>
      </c>
      <c r="H6" s="155" t="s">
        <v>8</v>
      </c>
      <c r="I6" s="150"/>
      <c r="J6" s="153"/>
      <c r="K6" s="150"/>
      <c r="L6" s="150"/>
      <c r="M6" s="150"/>
      <c r="N6" s="150"/>
      <c r="O6" s="150"/>
      <c r="P6" s="153"/>
      <c r="Q6" s="141"/>
      <c r="R6" s="141"/>
      <c r="S6" s="144"/>
    </row>
    <row r="7" spans="1:19" s="13" customFormat="1">
      <c r="A7" s="84"/>
      <c r="B7" s="158" t="s">
        <v>9</v>
      </c>
      <c r="C7" s="160" t="s">
        <v>10</v>
      </c>
      <c r="D7" s="158" t="s">
        <v>11</v>
      </c>
      <c r="E7" s="162" t="s">
        <v>12</v>
      </c>
      <c r="F7" s="75"/>
      <c r="G7" s="14" t="s">
        <v>13</v>
      </c>
      <c r="H7" s="156"/>
      <c r="I7" s="150"/>
      <c r="J7" s="153"/>
      <c r="K7" s="150"/>
      <c r="L7" s="150"/>
      <c r="M7" s="150"/>
      <c r="N7" s="150"/>
      <c r="O7" s="150"/>
      <c r="P7" s="153"/>
      <c r="Q7" s="141"/>
      <c r="R7" s="141"/>
      <c r="S7" s="144"/>
    </row>
    <row r="8" spans="1:19" s="13" customFormat="1" ht="15.75" thickBot="1">
      <c r="A8" s="84"/>
      <c r="B8" s="159"/>
      <c r="C8" s="161"/>
      <c r="D8" s="159"/>
      <c r="E8" s="163"/>
      <c r="F8" s="76"/>
      <c r="G8" s="15" t="s">
        <v>14</v>
      </c>
      <c r="H8" s="157"/>
      <c r="I8" s="151"/>
      <c r="J8" s="154"/>
      <c r="K8" s="151"/>
      <c r="L8" s="151"/>
      <c r="M8" s="151"/>
      <c r="N8" s="151"/>
      <c r="O8" s="151"/>
      <c r="P8" s="154"/>
      <c r="Q8" s="142"/>
      <c r="R8" s="142"/>
      <c r="S8" s="145"/>
    </row>
    <row r="9" spans="1:19" s="18" customFormat="1" ht="14.25">
      <c r="A9" s="85" t="s">
        <v>285</v>
      </c>
      <c r="B9" s="164" t="s">
        <v>15</v>
      </c>
      <c r="C9" s="165"/>
      <c r="D9" s="165"/>
      <c r="E9" s="165"/>
      <c r="F9" s="165"/>
      <c r="G9" s="165"/>
      <c r="H9" s="165"/>
      <c r="I9" s="109">
        <f>+I10+I47+I110+I111+I121</f>
        <v>258044294000</v>
      </c>
      <c r="J9" s="109">
        <f t="shared" ref="J9:Q9" si="0">+J10+J47+J110+J111+J121</f>
        <v>765753455.11000001</v>
      </c>
      <c r="K9" s="109">
        <f t="shared" si="0"/>
        <v>72281231466.25</v>
      </c>
      <c r="L9" s="109">
        <f t="shared" si="0"/>
        <v>2365987281.25</v>
      </c>
      <c r="M9" s="109">
        <f t="shared" si="0"/>
        <v>54699866231.279999</v>
      </c>
      <c r="N9" s="109">
        <f t="shared" si="0"/>
        <v>6933797805.1300001</v>
      </c>
      <c r="O9" s="109">
        <f t="shared" si="0"/>
        <v>33003652980.419998</v>
      </c>
      <c r="P9" s="109">
        <f t="shared" si="0"/>
        <v>6368712442.1300001</v>
      </c>
      <c r="Q9" s="109">
        <f t="shared" si="0"/>
        <v>32437110209.419998</v>
      </c>
      <c r="R9" s="16">
        <f>IFERROR((M9/I9),0)</f>
        <v>0.21197859244769815</v>
      </c>
      <c r="S9" s="17">
        <f>IFERROR((O9/I9),0)</f>
        <v>0.12789917757460662</v>
      </c>
    </row>
    <row r="10" spans="1:19" s="24" customFormat="1" ht="14.25">
      <c r="A10" s="86" t="s">
        <v>155</v>
      </c>
      <c r="B10" s="19">
        <v>1</v>
      </c>
      <c r="C10" s="20"/>
      <c r="D10" s="20"/>
      <c r="E10" s="21"/>
      <c r="F10" s="21"/>
      <c r="G10" s="21"/>
      <c r="H10" s="93" t="s">
        <v>16</v>
      </c>
      <c r="I10" s="110">
        <f t="shared" ref="I10:Q10" si="1">+I11+I33+I36</f>
        <v>25692784000</v>
      </c>
      <c r="J10" s="79">
        <f t="shared" si="1"/>
        <v>9521214</v>
      </c>
      <c r="K10" s="79">
        <f t="shared" si="1"/>
        <v>20729646970</v>
      </c>
      <c r="L10" s="79">
        <f t="shared" si="1"/>
        <v>1481715137.25</v>
      </c>
      <c r="M10" s="79">
        <f t="shared" si="1"/>
        <v>13294722003.25</v>
      </c>
      <c r="N10" s="79">
        <f t="shared" si="1"/>
        <v>1507337938.25</v>
      </c>
      <c r="O10" s="79">
        <f t="shared" si="1"/>
        <v>12405937349.25</v>
      </c>
      <c r="P10" s="79">
        <f t="shared" si="1"/>
        <v>1507337938.25</v>
      </c>
      <c r="Q10" s="79">
        <f t="shared" si="1"/>
        <v>12405937349.25</v>
      </c>
      <c r="R10" s="22">
        <f t="shared" ref="R10:R72" si="2">IFERROR((M10/I10),0)</f>
        <v>0.51744964668873561</v>
      </c>
      <c r="S10" s="23">
        <f t="shared" ref="S10:S72" si="3">IFERROR((O10/I10),0)</f>
        <v>0.48285687332482147</v>
      </c>
    </row>
    <row r="11" spans="1:19" s="24" customFormat="1" ht="26.25" customHeight="1">
      <c r="A11" s="86" t="s">
        <v>156</v>
      </c>
      <c r="B11" s="19">
        <v>1</v>
      </c>
      <c r="C11" s="20">
        <v>0</v>
      </c>
      <c r="D11" s="20">
        <v>1</v>
      </c>
      <c r="E11" s="21"/>
      <c r="F11" s="21"/>
      <c r="G11" s="21"/>
      <c r="H11" s="117" t="s">
        <v>45</v>
      </c>
      <c r="I11" s="111">
        <f t="shared" ref="I11:Q11" si="4">+I12+I16+I19+I28+I30</f>
        <v>18084268000</v>
      </c>
      <c r="J11" s="81">
        <f t="shared" si="4"/>
        <v>0</v>
      </c>
      <c r="K11" s="81">
        <f t="shared" si="4"/>
        <v>14084528732</v>
      </c>
      <c r="L11" s="81">
        <f t="shared" si="4"/>
        <v>1021546488.25</v>
      </c>
      <c r="M11" s="81">
        <f t="shared" si="4"/>
        <v>8780968371.25</v>
      </c>
      <c r="N11" s="81">
        <f t="shared" si="4"/>
        <v>1025791392.25</v>
      </c>
      <c r="O11" s="81">
        <f t="shared" si="4"/>
        <v>8712284866.25</v>
      </c>
      <c r="P11" s="81">
        <f t="shared" si="4"/>
        <v>1025791392.25</v>
      </c>
      <c r="Q11" s="81">
        <f t="shared" si="4"/>
        <v>8712284866.25</v>
      </c>
      <c r="R11" s="22">
        <f t="shared" si="2"/>
        <v>0.48555840752028229</v>
      </c>
      <c r="S11" s="23">
        <f t="shared" si="3"/>
        <v>0.48176043764945309</v>
      </c>
    </row>
    <row r="12" spans="1:19" s="24" customFormat="1" ht="14.25">
      <c r="A12" s="86" t="s">
        <v>157</v>
      </c>
      <c r="B12" s="19">
        <v>1</v>
      </c>
      <c r="C12" s="20">
        <v>0</v>
      </c>
      <c r="D12" s="20">
        <v>1</v>
      </c>
      <c r="E12" s="21" t="s">
        <v>46</v>
      </c>
      <c r="F12" s="21"/>
      <c r="G12" s="21"/>
      <c r="H12" s="94" t="s">
        <v>47</v>
      </c>
      <c r="I12" s="110">
        <f t="shared" ref="I12:J12" si="5">SUM(I13:I15)</f>
        <v>10174254000</v>
      </c>
      <c r="J12" s="79">
        <f t="shared" si="5"/>
        <v>0</v>
      </c>
      <c r="K12" s="79">
        <f t="shared" ref="K12:Q12" si="6">SUM(K13:K15)</f>
        <v>8260488724</v>
      </c>
      <c r="L12" s="79">
        <f t="shared" si="6"/>
        <v>776717623</v>
      </c>
      <c r="M12" s="79">
        <f t="shared" si="6"/>
        <v>6437980975</v>
      </c>
      <c r="N12" s="79">
        <f t="shared" si="6"/>
        <v>779983518</v>
      </c>
      <c r="O12" s="79">
        <f t="shared" si="6"/>
        <v>6402884004</v>
      </c>
      <c r="P12" s="79">
        <f t="shared" si="6"/>
        <v>779983518</v>
      </c>
      <c r="Q12" s="79">
        <f t="shared" si="6"/>
        <v>6402884004</v>
      </c>
      <c r="R12" s="22">
        <f t="shared" si="2"/>
        <v>0.63277179584861942</v>
      </c>
      <c r="S12" s="23">
        <f t="shared" si="3"/>
        <v>0.62932220917622073</v>
      </c>
    </row>
    <row r="13" spans="1:19" s="31" customFormat="1" ht="12.75" customHeight="1">
      <c r="A13" s="87" t="s">
        <v>283</v>
      </c>
      <c r="B13" s="25">
        <v>1</v>
      </c>
      <c r="C13" s="26">
        <v>0</v>
      </c>
      <c r="D13" s="26">
        <v>1</v>
      </c>
      <c r="E13" s="27">
        <v>1</v>
      </c>
      <c r="F13" s="27">
        <v>1</v>
      </c>
      <c r="G13" s="28" t="s">
        <v>18</v>
      </c>
      <c r="H13" s="95" t="s">
        <v>48</v>
      </c>
      <c r="I13" s="121">
        <v>8842779501</v>
      </c>
      <c r="J13" s="80">
        <v>0</v>
      </c>
      <c r="K13" s="80">
        <v>7151460278</v>
      </c>
      <c r="L13" s="80">
        <v>754047671</v>
      </c>
      <c r="M13" s="80">
        <v>6018488639</v>
      </c>
      <c r="N13" s="80">
        <v>757227451</v>
      </c>
      <c r="O13" s="80">
        <v>5989880404</v>
      </c>
      <c r="P13" s="80">
        <v>757227451</v>
      </c>
      <c r="Q13" s="80">
        <v>5989880404</v>
      </c>
      <c r="R13" s="29">
        <f>+M13/I13</f>
        <v>0.68061050694743541</v>
      </c>
      <c r="S13" s="30">
        <f>+O13/I13</f>
        <v>0.67737529849326505</v>
      </c>
    </row>
    <row r="14" spans="1:19" s="31" customFormat="1" ht="14.25">
      <c r="A14" s="87" t="s">
        <v>205</v>
      </c>
      <c r="B14" s="25">
        <v>1</v>
      </c>
      <c r="C14" s="26">
        <v>0</v>
      </c>
      <c r="D14" s="26">
        <v>1</v>
      </c>
      <c r="E14" s="27">
        <v>1</v>
      </c>
      <c r="F14" s="27">
        <v>2</v>
      </c>
      <c r="G14" s="28" t="s">
        <v>18</v>
      </c>
      <c r="H14" s="95" t="s">
        <v>49</v>
      </c>
      <c r="I14" s="121">
        <v>1271434499</v>
      </c>
      <c r="J14" s="80">
        <v>0</v>
      </c>
      <c r="K14" s="80">
        <v>1048988446</v>
      </c>
      <c r="L14" s="80">
        <v>21528868</v>
      </c>
      <c r="M14" s="80">
        <v>370937048</v>
      </c>
      <c r="N14" s="80">
        <v>21614983</v>
      </c>
      <c r="O14" s="80">
        <v>364448312</v>
      </c>
      <c r="P14" s="80">
        <v>21614983</v>
      </c>
      <c r="Q14" s="80">
        <v>364448312</v>
      </c>
      <c r="R14" s="29">
        <f t="shared" ref="R14:R15" si="7">+M14/I14</f>
        <v>0.29174687983670955</v>
      </c>
      <c r="S14" s="30">
        <f t="shared" ref="S14:S15" si="8">+O14/I14</f>
        <v>0.28664340340508565</v>
      </c>
    </row>
    <row r="15" spans="1:19" s="31" customFormat="1" ht="14.25">
      <c r="A15" s="87" t="s">
        <v>206</v>
      </c>
      <c r="B15" s="25">
        <v>1</v>
      </c>
      <c r="C15" s="26">
        <v>0</v>
      </c>
      <c r="D15" s="26">
        <v>1</v>
      </c>
      <c r="E15" s="27">
        <v>1</v>
      </c>
      <c r="F15" s="27">
        <v>4</v>
      </c>
      <c r="G15" s="28" t="s">
        <v>18</v>
      </c>
      <c r="H15" s="95" t="s">
        <v>50</v>
      </c>
      <c r="I15" s="121">
        <v>60040000</v>
      </c>
      <c r="J15" s="80">
        <v>0</v>
      </c>
      <c r="K15" s="80">
        <v>60040000</v>
      </c>
      <c r="L15" s="80">
        <v>1141084</v>
      </c>
      <c r="M15" s="80">
        <v>48555288</v>
      </c>
      <c r="N15" s="80">
        <v>1141084</v>
      </c>
      <c r="O15" s="80">
        <v>48555288</v>
      </c>
      <c r="P15" s="80">
        <v>1141084</v>
      </c>
      <c r="Q15" s="80">
        <v>48555288</v>
      </c>
      <c r="R15" s="29">
        <f t="shared" si="7"/>
        <v>0.80871565622918051</v>
      </c>
      <c r="S15" s="30">
        <f t="shared" si="8"/>
        <v>0.80871565622918051</v>
      </c>
    </row>
    <row r="16" spans="1:19" s="24" customFormat="1" ht="14.25">
      <c r="A16" s="86" t="s">
        <v>207</v>
      </c>
      <c r="B16" s="19">
        <v>1</v>
      </c>
      <c r="C16" s="20">
        <v>0</v>
      </c>
      <c r="D16" s="20">
        <v>1</v>
      </c>
      <c r="E16" s="32">
        <v>4</v>
      </c>
      <c r="F16" s="21"/>
      <c r="G16" s="21"/>
      <c r="H16" s="94" t="s">
        <v>51</v>
      </c>
      <c r="I16" s="110">
        <f t="shared" ref="I16:Q16" si="9">SUM(I17:I18)</f>
        <v>3633627000</v>
      </c>
      <c r="J16" s="79">
        <f t="shared" si="9"/>
        <v>0</v>
      </c>
      <c r="K16" s="79">
        <f t="shared" si="9"/>
        <v>3010703362</v>
      </c>
      <c r="L16" s="79">
        <f t="shared" si="9"/>
        <v>177677437</v>
      </c>
      <c r="M16" s="79">
        <f t="shared" si="9"/>
        <v>1305903024</v>
      </c>
      <c r="N16" s="79">
        <f t="shared" si="9"/>
        <v>178388147</v>
      </c>
      <c r="O16" s="79">
        <f t="shared" si="9"/>
        <v>1289237668</v>
      </c>
      <c r="P16" s="79">
        <f t="shared" si="9"/>
        <v>178388147</v>
      </c>
      <c r="Q16" s="79">
        <f t="shared" si="9"/>
        <v>1289237668</v>
      </c>
      <c r="R16" s="33">
        <f t="shared" si="2"/>
        <v>0.35939380239083429</v>
      </c>
      <c r="S16" s="30">
        <f t="shared" si="3"/>
        <v>0.3548073778623948</v>
      </c>
    </row>
    <row r="17" spans="1:19" s="31" customFormat="1" ht="14.25">
      <c r="A17" s="87" t="s">
        <v>208</v>
      </c>
      <c r="B17" s="25">
        <v>1</v>
      </c>
      <c r="C17" s="26">
        <v>0</v>
      </c>
      <c r="D17" s="26">
        <v>1</v>
      </c>
      <c r="E17" s="27">
        <v>4</v>
      </c>
      <c r="F17" s="27">
        <v>1</v>
      </c>
      <c r="G17" s="28" t="s">
        <v>18</v>
      </c>
      <c r="H17" s="95" t="s">
        <v>52</v>
      </c>
      <c r="I17" s="121">
        <v>3210265965</v>
      </c>
      <c r="J17" s="80">
        <v>0</v>
      </c>
      <c r="K17" s="80">
        <v>2587474368</v>
      </c>
      <c r="L17" s="80">
        <v>111570674</v>
      </c>
      <c r="M17" s="80">
        <v>889028246</v>
      </c>
      <c r="N17" s="80">
        <v>112016957</v>
      </c>
      <c r="O17" s="80">
        <v>873245717</v>
      </c>
      <c r="P17" s="80">
        <v>112016957</v>
      </c>
      <c r="Q17" s="80">
        <v>873245717</v>
      </c>
      <c r="R17" s="29">
        <f t="shared" si="2"/>
        <v>0.27693289456158815</v>
      </c>
      <c r="S17" s="30">
        <f t="shared" si="3"/>
        <v>0.27201662619875794</v>
      </c>
    </row>
    <row r="18" spans="1:19" s="31" customFormat="1" ht="14.25">
      <c r="A18" s="87" t="s">
        <v>209</v>
      </c>
      <c r="B18" s="25">
        <v>1</v>
      </c>
      <c r="C18" s="26">
        <v>0</v>
      </c>
      <c r="D18" s="26">
        <v>1</v>
      </c>
      <c r="E18" s="27">
        <v>4</v>
      </c>
      <c r="F18" s="27">
        <v>2</v>
      </c>
      <c r="G18" s="28" t="s">
        <v>18</v>
      </c>
      <c r="H18" s="95" t="s">
        <v>53</v>
      </c>
      <c r="I18" s="121">
        <v>423361035</v>
      </c>
      <c r="J18" s="80">
        <v>0</v>
      </c>
      <c r="K18" s="80">
        <v>423228994</v>
      </c>
      <c r="L18" s="80">
        <v>66106763</v>
      </c>
      <c r="M18" s="80">
        <v>416874778</v>
      </c>
      <c r="N18" s="80">
        <v>66371190</v>
      </c>
      <c r="O18" s="80">
        <v>415991951</v>
      </c>
      <c r="P18" s="80">
        <v>66371190</v>
      </c>
      <c r="Q18" s="80">
        <v>415991951</v>
      </c>
      <c r="R18" s="29">
        <f t="shared" si="2"/>
        <v>0.98467913562238907</v>
      </c>
      <c r="S18" s="30">
        <f t="shared" si="3"/>
        <v>0.98259385396674492</v>
      </c>
    </row>
    <row r="19" spans="1:19" s="24" customFormat="1" ht="14.25">
      <c r="A19" s="86" t="s">
        <v>210</v>
      </c>
      <c r="B19" s="19">
        <v>1</v>
      </c>
      <c r="C19" s="20">
        <v>0</v>
      </c>
      <c r="D19" s="20">
        <v>1</v>
      </c>
      <c r="E19" s="32">
        <v>5</v>
      </c>
      <c r="F19" s="21"/>
      <c r="G19" s="21"/>
      <c r="H19" s="93" t="s">
        <v>54</v>
      </c>
      <c r="I19" s="110">
        <f>SUM(I20:I27)</f>
        <v>3240612000</v>
      </c>
      <c r="J19" s="79">
        <f t="shared" ref="J19:Q19" si="10">SUM(J20:J27)</f>
        <v>0</v>
      </c>
      <c r="K19" s="79">
        <f t="shared" si="10"/>
        <v>2623970976</v>
      </c>
      <c r="L19" s="79">
        <f t="shared" si="10"/>
        <v>62135967.25</v>
      </c>
      <c r="M19" s="79">
        <f t="shared" si="10"/>
        <v>966383526.25</v>
      </c>
      <c r="N19" s="79">
        <f t="shared" si="10"/>
        <v>62384204.25</v>
      </c>
      <c r="O19" s="79">
        <f t="shared" si="10"/>
        <v>950594853.25</v>
      </c>
      <c r="P19" s="79">
        <f t="shared" si="10"/>
        <v>62384204.25</v>
      </c>
      <c r="Q19" s="79">
        <f t="shared" si="10"/>
        <v>950594853.25</v>
      </c>
      <c r="R19" s="33">
        <f t="shared" si="2"/>
        <v>0.29821019185573588</v>
      </c>
      <c r="S19" s="34">
        <f t="shared" si="3"/>
        <v>0.29333806492415632</v>
      </c>
    </row>
    <row r="20" spans="1:19" s="31" customFormat="1" ht="14.25">
      <c r="A20" s="87" t="s">
        <v>211</v>
      </c>
      <c r="B20" s="25">
        <v>1</v>
      </c>
      <c r="C20" s="26">
        <v>0</v>
      </c>
      <c r="D20" s="26">
        <v>1</v>
      </c>
      <c r="E20" s="27">
        <v>5</v>
      </c>
      <c r="F20" s="27">
        <v>2</v>
      </c>
      <c r="G20" s="28" t="s">
        <v>18</v>
      </c>
      <c r="H20" s="96" t="s">
        <v>55</v>
      </c>
      <c r="I20" s="121">
        <v>403325088</v>
      </c>
      <c r="J20" s="80">
        <v>0</v>
      </c>
      <c r="K20" s="80">
        <v>325080021</v>
      </c>
      <c r="L20" s="80">
        <v>38260948.25</v>
      </c>
      <c r="M20" s="80">
        <v>182785707.25</v>
      </c>
      <c r="N20" s="80">
        <v>38413685.25</v>
      </c>
      <c r="O20" s="80">
        <v>181079121.25</v>
      </c>
      <c r="P20" s="80">
        <v>38413685.25</v>
      </c>
      <c r="Q20" s="80">
        <v>181079121.25</v>
      </c>
      <c r="R20" s="29">
        <f t="shared" si="2"/>
        <v>0.45319696862001302</v>
      </c>
      <c r="S20" s="30">
        <f t="shared" si="3"/>
        <v>0.44896567716114899</v>
      </c>
    </row>
    <row r="21" spans="1:19" s="31" customFormat="1" ht="14.25">
      <c r="A21" s="87" t="s">
        <v>212</v>
      </c>
      <c r="B21" s="25">
        <v>1</v>
      </c>
      <c r="C21" s="26">
        <v>0</v>
      </c>
      <c r="D21" s="26">
        <v>1</v>
      </c>
      <c r="E21" s="27">
        <v>5</v>
      </c>
      <c r="F21" s="27">
        <v>5</v>
      </c>
      <c r="G21" s="28" t="s">
        <v>18</v>
      </c>
      <c r="H21" s="96" t="s">
        <v>56</v>
      </c>
      <c r="I21" s="121">
        <v>59047594</v>
      </c>
      <c r="J21" s="80">
        <v>0</v>
      </c>
      <c r="K21" s="80">
        <v>47592361</v>
      </c>
      <c r="L21" s="80">
        <v>1967833</v>
      </c>
      <c r="M21" s="80">
        <v>29119884</v>
      </c>
      <c r="N21" s="80">
        <v>1975704</v>
      </c>
      <c r="O21" s="80">
        <v>28880659</v>
      </c>
      <c r="P21" s="80">
        <v>1975704</v>
      </c>
      <c r="Q21" s="80">
        <v>28880659</v>
      </c>
      <c r="R21" s="29">
        <f t="shared" si="2"/>
        <v>0.49315953500154469</v>
      </c>
      <c r="S21" s="30">
        <f t="shared" si="3"/>
        <v>0.48910814215393772</v>
      </c>
    </row>
    <row r="22" spans="1:19" s="31" customFormat="1" ht="14.25">
      <c r="A22" s="87" t="s">
        <v>213</v>
      </c>
      <c r="B22" s="25">
        <v>1</v>
      </c>
      <c r="C22" s="26">
        <v>0</v>
      </c>
      <c r="D22" s="26">
        <v>1</v>
      </c>
      <c r="E22" s="27">
        <v>5</v>
      </c>
      <c r="F22" s="27">
        <v>12</v>
      </c>
      <c r="G22" s="28" t="s">
        <v>18</v>
      </c>
      <c r="H22" s="96" t="s">
        <v>57</v>
      </c>
      <c r="I22" s="121">
        <v>3002420</v>
      </c>
      <c r="J22" s="80">
        <v>0</v>
      </c>
      <c r="K22" s="80">
        <v>2419951</v>
      </c>
      <c r="L22" s="80">
        <v>0</v>
      </c>
      <c r="M22" s="80">
        <v>18015</v>
      </c>
      <c r="N22" s="80">
        <v>0</v>
      </c>
      <c r="O22" s="80">
        <v>0</v>
      </c>
      <c r="P22" s="80">
        <v>0</v>
      </c>
      <c r="Q22" s="80">
        <v>0</v>
      </c>
      <c r="R22" s="29">
        <f t="shared" si="2"/>
        <v>6.0001598710373635E-3</v>
      </c>
      <c r="S22" s="30">
        <f t="shared" si="3"/>
        <v>0</v>
      </c>
    </row>
    <row r="23" spans="1:19" s="31" customFormat="1" ht="14.25">
      <c r="A23" s="87" t="s">
        <v>214</v>
      </c>
      <c r="B23" s="25">
        <v>1</v>
      </c>
      <c r="C23" s="26">
        <v>0</v>
      </c>
      <c r="D23" s="26">
        <v>1</v>
      </c>
      <c r="E23" s="27">
        <v>5</v>
      </c>
      <c r="F23" s="27">
        <v>14</v>
      </c>
      <c r="G23" s="28" t="s">
        <v>18</v>
      </c>
      <c r="H23" s="96" t="s">
        <v>58</v>
      </c>
      <c r="I23" s="121">
        <v>590475936</v>
      </c>
      <c r="J23" s="80">
        <v>0</v>
      </c>
      <c r="K23" s="80">
        <v>475923605</v>
      </c>
      <c r="L23" s="80">
        <v>0</v>
      </c>
      <c r="M23" s="80">
        <v>429920868</v>
      </c>
      <c r="N23" s="80">
        <v>0</v>
      </c>
      <c r="O23" s="80">
        <v>427958865</v>
      </c>
      <c r="P23" s="80">
        <v>0</v>
      </c>
      <c r="Q23" s="80">
        <v>427958865</v>
      </c>
      <c r="R23" s="29">
        <f t="shared" si="2"/>
        <v>0.72809210636485622</v>
      </c>
      <c r="S23" s="30">
        <f t="shared" si="3"/>
        <v>0.7247693579167297</v>
      </c>
    </row>
    <row r="24" spans="1:19" s="31" customFormat="1" ht="14.25">
      <c r="A24" s="87" t="s">
        <v>215</v>
      </c>
      <c r="B24" s="25">
        <v>1</v>
      </c>
      <c r="C24" s="26">
        <v>0</v>
      </c>
      <c r="D24" s="26">
        <v>1</v>
      </c>
      <c r="E24" s="27">
        <v>5</v>
      </c>
      <c r="F24" s="27">
        <v>15</v>
      </c>
      <c r="G24" s="28" t="s">
        <v>18</v>
      </c>
      <c r="H24" s="96" t="s">
        <v>59</v>
      </c>
      <c r="I24" s="121">
        <v>614495296</v>
      </c>
      <c r="J24" s="80">
        <v>0</v>
      </c>
      <c r="K24" s="80">
        <v>495283209</v>
      </c>
      <c r="L24" s="80">
        <v>15427169</v>
      </c>
      <c r="M24" s="80">
        <v>272863575</v>
      </c>
      <c r="N24" s="80">
        <v>15488878</v>
      </c>
      <c r="O24" s="80">
        <v>270253310</v>
      </c>
      <c r="P24" s="80">
        <v>15488878</v>
      </c>
      <c r="Q24" s="80">
        <v>270253310</v>
      </c>
      <c r="R24" s="29">
        <f t="shared" si="2"/>
        <v>0.44404501836902588</v>
      </c>
      <c r="S24" s="30">
        <f t="shared" si="3"/>
        <v>0.43979719903339992</v>
      </c>
    </row>
    <row r="25" spans="1:19" s="31" customFormat="1" ht="14.25">
      <c r="A25" s="87" t="s">
        <v>216</v>
      </c>
      <c r="B25" s="25">
        <v>1</v>
      </c>
      <c r="C25" s="26">
        <v>0</v>
      </c>
      <c r="D25" s="26">
        <v>1</v>
      </c>
      <c r="E25" s="27">
        <v>5</v>
      </c>
      <c r="F25" s="27">
        <v>16</v>
      </c>
      <c r="G25" s="28" t="s">
        <v>18</v>
      </c>
      <c r="H25" s="96" t="s">
        <v>60</v>
      </c>
      <c r="I25" s="121">
        <v>1281032539</v>
      </c>
      <c r="J25" s="80">
        <v>0</v>
      </c>
      <c r="K25" s="80">
        <v>1032512226</v>
      </c>
      <c r="L25" s="80">
        <v>6480017</v>
      </c>
      <c r="M25" s="80">
        <v>19193172</v>
      </c>
      <c r="N25" s="80">
        <v>6505937</v>
      </c>
      <c r="O25" s="80">
        <v>11553004</v>
      </c>
      <c r="P25" s="80">
        <v>6505937</v>
      </c>
      <c r="Q25" s="80">
        <v>11553004</v>
      </c>
      <c r="R25" s="29">
        <f t="shared" si="2"/>
        <v>1.4982579611117904E-2</v>
      </c>
      <c r="S25" s="30">
        <f t="shared" si="3"/>
        <v>9.0185094041549552E-3</v>
      </c>
    </row>
    <row r="26" spans="1:19" s="31" customFormat="1" ht="14.25">
      <c r="A26" s="87" t="s">
        <v>218</v>
      </c>
      <c r="B26" s="25">
        <v>1</v>
      </c>
      <c r="C26" s="26">
        <v>0</v>
      </c>
      <c r="D26" s="26">
        <v>1</v>
      </c>
      <c r="E26" s="27">
        <v>5</v>
      </c>
      <c r="F26" s="27">
        <v>47</v>
      </c>
      <c r="G26" s="28" t="s">
        <v>18</v>
      </c>
      <c r="H26" s="96" t="s">
        <v>61</v>
      </c>
      <c r="I26" s="121">
        <v>227183114</v>
      </c>
      <c r="J26" s="80">
        <v>0</v>
      </c>
      <c r="K26" s="80">
        <v>183109590</v>
      </c>
      <c r="L26" s="80">
        <v>0</v>
      </c>
      <c r="M26" s="80">
        <v>1363099</v>
      </c>
      <c r="N26" s="80">
        <v>0</v>
      </c>
      <c r="O26" s="80">
        <v>0</v>
      </c>
      <c r="P26" s="80">
        <v>0</v>
      </c>
      <c r="Q26" s="80">
        <v>0</v>
      </c>
      <c r="R26" s="29">
        <f t="shared" si="2"/>
        <v>6.0000013909484486E-3</v>
      </c>
      <c r="S26" s="30">
        <f t="shared" si="3"/>
        <v>0</v>
      </c>
    </row>
    <row r="27" spans="1:19" s="31" customFormat="1" ht="14.25">
      <c r="A27" s="87" t="s">
        <v>217</v>
      </c>
      <c r="B27" s="25">
        <v>1</v>
      </c>
      <c r="C27" s="26">
        <v>0</v>
      </c>
      <c r="D27" s="26">
        <v>1</v>
      </c>
      <c r="E27" s="27">
        <v>5</v>
      </c>
      <c r="F27" s="27">
        <v>92</v>
      </c>
      <c r="G27" s="28" t="s">
        <v>18</v>
      </c>
      <c r="H27" s="96" t="s">
        <v>62</v>
      </c>
      <c r="I27" s="121">
        <v>62050013</v>
      </c>
      <c r="J27" s="80">
        <v>0</v>
      </c>
      <c r="K27" s="80">
        <v>62050013</v>
      </c>
      <c r="L27" s="80">
        <v>0</v>
      </c>
      <c r="M27" s="80">
        <v>31119206</v>
      </c>
      <c r="N27" s="80">
        <v>0</v>
      </c>
      <c r="O27" s="80">
        <v>30869894</v>
      </c>
      <c r="P27" s="80">
        <v>0</v>
      </c>
      <c r="Q27" s="80">
        <v>30869894</v>
      </c>
      <c r="R27" s="29">
        <f t="shared" si="2"/>
        <v>0.50151812216380998</v>
      </c>
      <c r="S27" s="30">
        <f t="shared" si="3"/>
        <v>0.49750020197417205</v>
      </c>
    </row>
    <row r="28" spans="1:19" s="37" customFormat="1" ht="24" customHeight="1">
      <c r="A28" s="88" t="s">
        <v>219</v>
      </c>
      <c r="B28" s="19">
        <v>1</v>
      </c>
      <c r="C28" s="20">
        <v>0</v>
      </c>
      <c r="D28" s="20">
        <v>1</v>
      </c>
      <c r="E28" s="32">
        <v>8</v>
      </c>
      <c r="F28" s="21"/>
      <c r="G28" s="21"/>
      <c r="H28" s="97" t="s">
        <v>63</v>
      </c>
      <c r="I28" s="111">
        <f t="shared" ref="I28:Q28" si="11">+I29</f>
        <v>800830000</v>
      </c>
      <c r="J28" s="81">
        <f t="shared" si="11"/>
        <v>0</v>
      </c>
      <c r="K28" s="81">
        <f t="shared" si="11"/>
        <v>0</v>
      </c>
      <c r="L28" s="81">
        <f t="shared" si="11"/>
        <v>0</v>
      </c>
      <c r="M28" s="81">
        <f t="shared" si="11"/>
        <v>0</v>
      </c>
      <c r="N28" s="81">
        <f t="shared" si="11"/>
        <v>0</v>
      </c>
      <c r="O28" s="81">
        <f t="shared" si="11"/>
        <v>0</v>
      </c>
      <c r="P28" s="81">
        <f t="shared" si="11"/>
        <v>0</v>
      </c>
      <c r="Q28" s="81">
        <f t="shared" si="11"/>
        <v>0</v>
      </c>
      <c r="R28" s="35">
        <f t="shared" si="2"/>
        <v>0</v>
      </c>
      <c r="S28" s="36">
        <f t="shared" si="3"/>
        <v>0</v>
      </c>
    </row>
    <row r="29" spans="1:19" s="31" customFormat="1" ht="14.25">
      <c r="A29" s="87" t="s">
        <v>220</v>
      </c>
      <c r="B29" s="25">
        <v>1</v>
      </c>
      <c r="C29" s="26">
        <v>0</v>
      </c>
      <c r="D29" s="26">
        <v>1</v>
      </c>
      <c r="E29" s="27">
        <v>8</v>
      </c>
      <c r="F29" s="27">
        <v>1</v>
      </c>
      <c r="G29" s="28" t="s">
        <v>18</v>
      </c>
      <c r="H29" s="96" t="s">
        <v>64</v>
      </c>
      <c r="I29" s="121">
        <v>800830000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29">
        <f t="shared" si="2"/>
        <v>0</v>
      </c>
      <c r="S29" s="38">
        <f t="shared" si="3"/>
        <v>0</v>
      </c>
    </row>
    <row r="30" spans="1:19" s="37" customFormat="1" ht="24">
      <c r="A30" s="88" t="s">
        <v>221</v>
      </c>
      <c r="B30" s="19">
        <v>1</v>
      </c>
      <c r="C30" s="20">
        <v>0</v>
      </c>
      <c r="D30" s="20">
        <v>1</v>
      </c>
      <c r="E30" s="32">
        <v>9</v>
      </c>
      <c r="F30" s="21"/>
      <c r="G30" s="21"/>
      <c r="H30" s="97" t="s">
        <v>65</v>
      </c>
      <c r="I30" s="111">
        <f t="shared" ref="I30:Q30" si="12">SUM(I31:I32)</f>
        <v>234945000</v>
      </c>
      <c r="J30" s="81">
        <f t="shared" si="12"/>
        <v>0</v>
      </c>
      <c r="K30" s="81">
        <f t="shared" si="12"/>
        <v>189365670</v>
      </c>
      <c r="L30" s="81">
        <f t="shared" si="12"/>
        <v>5015461</v>
      </c>
      <c r="M30" s="81">
        <f t="shared" si="12"/>
        <v>70700846</v>
      </c>
      <c r="N30" s="81">
        <f t="shared" si="12"/>
        <v>5035523</v>
      </c>
      <c r="O30" s="81">
        <f t="shared" si="12"/>
        <v>69568341</v>
      </c>
      <c r="P30" s="81">
        <f t="shared" si="12"/>
        <v>5035523</v>
      </c>
      <c r="Q30" s="81">
        <f t="shared" si="12"/>
        <v>69568341</v>
      </c>
      <c r="R30" s="39">
        <f t="shared" si="2"/>
        <v>0.30092509310689736</v>
      </c>
      <c r="S30" s="40">
        <f t="shared" si="3"/>
        <v>0.29610479473919427</v>
      </c>
    </row>
    <row r="31" spans="1:19" s="31" customFormat="1" ht="14.25">
      <c r="A31" s="87" t="s">
        <v>222</v>
      </c>
      <c r="B31" s="25">
        <v>1</v>
      </c>
      <c r="C31" s="26">
        <v>0</v>
      </c>
      <c r="D31" s="26">
        <v>1</v>
      </c>
      <c r="E31" s="27">
        <v>9</v>
      </c>
      <c r="F31" s="27">
        <v>1</v>
      </c>
      <c r="G31" s="28" t="s">
        <v>18</v>
      </c>
      <c r="H31" s="95" t="s">
        <v>66</v>
      </c>
      <c r="I31" s="121">
        <v>55815663</v>
      </c>
      <c r="J31" s="80">
        <v>0</v>
      </c>
      <c r="K31" s="80">
        <v>44987424</v>
      </c>
      <c r="L31" s="80">
        <v>5015461</v>
      </c>
      <c r="M31" s="80">
        <v>34226435</v>
      </c>
      <c r="N31" s="80">
        <v>5035523</v>
      </c>
      <c r="O31" s="80">
        <v>34027107</v>
      </c>
      <c r="P31" s="80">
        <v>5035523</v>
      </c>
      <c r="Q31" s="80">
        <v>34027107</v>
      </c>
      <c r="R31" s="29">
        <f t="shared" si="2"/>
        <v>0.61320484538542519</v>
      </c>
      <c r="S31" s="30">
        <f t="shared" si="3"/>
        <v>0.60963366143299236</v>
      </c>
    </row>
    <row r="32" spans="1:19" s="31" customFormat="1" ht="14.25">
      <c r="A32" s="87" t="s">
        <v>223</v>
      </c>
      <c r="B32" s="25">
        <v>1</v>
      </c>
      <c r="C32" s="26">
        <v>0</v>
      </c>
      <c r="D32" s="26">
        <v>1</v>
      </c>
      <c r="E32" s="27">
        <v>9</v>
      </c>
      <c r="F32" s="27">
        <v>3</v>
      </c>
      <c r="G32" s="28" t="s">
        <v>18</v>
      </c>
      <c r="H32" s="95" t="s">
        <v>67</v>
      </c>
      <c r="I32" s="121">
        <v>179129337</v>
      </c>
      <c r="J32" s="80">
        <v>0</v>
      </c>
      <c r="K32" s="80">
        <v>144378246</v>
      </c>
      <c r="L32" s="80">
        <v>0</v>
      </c>
      <c r="M32" s="80">
        <v>36474411</v>
      </c>
      <c r="N32" s="80">
        <v>0</v>
      </c>
      <c r="O32" s="80">
        <v>35541234</v>
      </c>
      <c r="P32" s="80">
        <v>0</v>
      </c>
      <c r="Q32" s="80">
        <v>35541234</v>
      </c>
      <c r="R32" s="29">
        <f t="shared" si="2"/>
        <v>0.20362053257641433</v>
      </c>
      <c r="S32" s="30">
        <f t="shared" si="3"/>
        <v>0.19841101739800443</v>
      </c>
    </row>
    <row r="33" spans="1:19" s="24" customFormat="1" ht="18.75" customHeight="1">
      <c r="A33" s="86" t="s">
        <v>187</v>
      </c>
      <c r="B33" s="19">
        <v>1</v>
      </c>
      <c r="C33" s="20">
        <v>0</v>
      </c>
      <c r="D33" s="20">
        <v>2</v>
      </c>
      <c r="E33" s="21"/>
      <c r="F33" s="21"/>
      <c r="G33" s="32">
        <v>20</v>
      </c>
      <c r="H33" s="94" t="s">
        <v>17</v>
      </c>
      <c r="I33" s="110">
        <f t="shared" ref="I33:Q33" si="13">I34+I35</f>
        <v>1776164000</v>
      </c>
      <c r="J33" s="79">
        <f t="shared" si="13"/>
        <v>9521214</v>
      </c>
      <c r="K33" s="79">
        <f t="shared" si="13"/>
        <v>1622962528</v>
      </c>
      <c r="L33" s="79">
        <f t="shared" si="13"/>
        <v>77616888</v>
      </c>
      <c r="M33" s="79">
        <f t="shared" si="13"/>
        <v>1472426433</v>
      </c>
      <c r="N33" s="79">
        <f t="shared" si="13"/>
        <v>97464579</v>
      </c>
      <c r="O33" s="79">
        <f t="shared" si="13"/>
        <v>676579184</v>
      </c>
      <c r="P33" s="79">
        <f t="shared" si="13"/>
        <v>97464579</v>
      </c>
      <c r="Q33" s="79">
        <f t="shared" si="13"/>
        <v>676579184</v>
      </c>
      <c r="R33" s="33">
        <f t="shared" si="2"/>
        <v>0.82899238640125572</v>
      </c>
      <c r="S33" s="34">
        <f t="shared" si="3"/>
        <v>0.38092157255748904</v>
      </c>
    </row>
    <row r="34" spans="1:19" s="31" customFormat="1" ht="14.25">
      <c r="A34" s="87" t="s">
        <v>188</v>
      </c>
      <c r="B34" s="25">
        <v>1</v>
      </c>
      <c r="C34" s="26">
        <v>0</v>
      </c>
      <c r="D34" s="26">
        <v>2</v>
      </c>
      <c r="E34" s="27">
        <v>12</v>
      </c>
      <c r="F34" s="28"/>
      <c r="G34" s="27">
        <v>20</v>
      </c>
      <c r="H34" s="95" t="s">
        <v>19</v>
      </c>
      <c r="I34" s="121">
        <v>1775949192</v>
      </c>
      <c r="J34" s="80">
        <v>9521214</v>
      </c>
      <c r="K34" s="80">
        <v>1622747720</v>
      </c>
      <c r="L34" s="80">
        <v>77616888</v>
      </c>
      <c r="M34" s="80">
        <v>1472211625</v>
      </c>
      <c r="N34" s="80">
        <v>97464579</v>
      </c>
      <c r="O34" s="80">
        <v>676579184</v>
      </c>
      <c r="P34" s="80">
        <v>97464579</v>
      </c>
      <c r="Q34" s="80">
        <v>676579184</v>
      </c>
      <c r="R34" s="29">
        <f t="shared" si="2"/>
        <v>0.82897170236162931</v>
      </c>
      <c r="S34" s="30">
        <f t="shared" si="3"/>
        <v>0.38096764651136483</v>
      </c>
    </row>
    <row r="35" spans="1:19" s="31" customFormat="1" ht="14.25">
      <c r="A35" s="87" t="s">
        <v>189</v>
      </c>
      <c r="B35" s="25">
        <v>1</v>
      </c>
      <c r="C35" s="26">
        <v>0</v>
      </c>
      <c r="D35" s="26">
        <v>2</v>
      </c>
      <c r="E35" s="27">
        <v>14</v>
      </c>
      <c r="F35" s="28"/>
      <c r="G35" s="27">
        <v>20</v>
      </c>
      <c r="H35" s="95" t="s">
        <v>68</v>
      </c>
      <c r="I35" s="121">
        <v>214808</v>
      </c>
      <c r="J35" s="80">
        <v>0</v>
      </c>
      <c r="K35" s="80">
        <v>214808</v>
      </c>
      <c r="L35" s="80">
        <v>0</v>
      </c>
      <c r="M35" s="80">
        <v>214808</v>
      </c>
      <c r="N35" s="80">
        <v>0</v>
      </c>
      <c r="O35" s="80">
        <v>0</v>
      </c>
      <c r="P35" s="80">
        <v>0</v>
      </c>
      <c r="Q35" s="80">
        <v>0</v>
      </c>
      <c r="R35" s="29">
        <f t="shared" si="2"/>
        <v>1</v>
      </c>
      <c r="S35" s="30">
        <f t="shared" si="3"/>
        <v>0</v>
      </c>
    </row>
    <row r="36" spans="1:19" s="37" customFormat="1" ht="27.75" customHeight="1">
      <c r="A36" s="88" t="s">
        <v>158</v>
      </c>
      <c r="B36" s="19">
        <v>1</v>
      </c>
      <c r="C36" s="20">
        <v>0</v>
      </c>
      <c r="D36" s="20">
        <v>5</v>
      </c>
      <c r="E36" s="21"/>
      <c r="F36" s="21"/>
      <c r="G36" s="21"/>
      <c r="H36" s="98" t="s">
        <v>69</v>
      </c>
      <c r="I36" s="111">
        <f t="shared" ref="I36:Q36" si="14">I37+I42+I45+I46</f>
        <v>5832352000</v>
      </c>
      <c r="J36" s="81">
        <f t="shared" si="14"/>
        <v>0</v>
      </c>
      <c r="K36" s="81">
        <f t="shared" si="14"/>
        <v>5022155710</v>
      </c>
      <c r="L36" s="81">
        <f t="shared" si="14"/>
        <v>382551761</v>
      </c>
      <c r="M36" s="81">
        <f t="shared" si="14"/>
        <v>3041327199</v>
      </c>
      <c r="N36" s="81">
        <f t="shared" si="14"/>
        <v>384081967</v>
      </c>
      <c r="O36" s="81">
        <f t="shared" si="14"/>
        <v>3017073299</v>
      </c>
      <c r="P36" s="81">
        <f t="shared" si="14"/>
        <v>384081967</v>
      </c>
      <c r="Q36" s="81">
        <f t="shared" si="14"/>
        <v>3017073299</v>
      </c>
      <c r="R36" s="39">
        <f t="shared" si="2"/>
        <v>0.5214581011228403</v>
      </c>
      <c r="S36" s="40">
        <f t="shared" si="3"/>
        <v>0.51729959011390259</v>
      </c>
    </row>
    <row r="37" spans="1:19" s="24" customFormat="1" ht="14.25">
      <c r="A37" s="86" t="s">
        <v>159</v>
      </c>
      <c r="B37" s="19">
        <v>1</v>
      </c>
      <c r="C37" s="20">
        <v>0</v>
      </c>
      <c r="D37" s="20">
        <v>5</v>
      </c>
      <c r="E37" s="32">
        <v>1</v>
      </c>
      <c r="F37" s="21"/>
      <c r="G37" s="21"/>
      <c r="H37" s="94" t="s">
        <v>70</v>
      </c>
      <c r="I37" s="110">
        <f t="shared" ref="I37:P37" si="15">SUM(I38:I41)</f>
        <v>3346054959</v>
      </c>
      <c r="J37" s="79">
        <f t="shared" si="15"/>
        <v>0</v>
      </c>
      <c r="K37" s="79">
        <f t="shared" si="15"/>
        <v>2955871976</v>
      </c>
      <c r="L37" s="79">
        <f t="shared" si="15"/>
        <v>216199649</v>
      </c>
      <c r="M37" s="79">
        <f t="shared" si="15"/>
        <v>1697806472</v>
      </c>
      <c r="N37" s="79">
        <f t="shared" si="15"/>
        <v>217064449</v>
      </c>
      <c r="O37" s="79">
        <f t="shared" si="15"/>
        <v>1682505674</v>
      </c>
      <c r="P37" s="79">
        <f t="shared" si="15"/>
        <v>217064449</v>
      </c>
      <c r="Q37" s="79">
        <f t="shared" ref="Q37" si="16">SUM(Q38:Q41)</f>
        <v>1682505674</v>
      </c>
      <c r="R37" s="33">
        <f t="shared" si="2"/>
        <v>0.50740543499841539</v>
      </c>
      <c r="S37" s="34">
        <f t="shared" si="3"/>
        <v>0.50283264758533219</v>
      </c>
    </row>
    <row r="38" spans="1:19" s="31" customFormat="1" ht="14.25">
      <c r="A38" s="87" t="s">
        <v>224</v>
      </c>
      <c r="B38" s="25">
        <v>1</v>
      </c>
      <c r="C38" s="26">
        <v>0</v>
      </c>
      <c r="D38" s="26">
        <v>5</v>
      </c>
      <c r="E38" s="27">
        <v>1</v>
      </c>
      <c r="F38" s="27">
        <v>1</v>
      </c>
      <c r="G38" s="27">
        <v>20</v>
      </c>
      <c r="H38" s="95" t="s">
        <v>71</v>
      </c>
      <c r="I38" s="121">
        <v>515765832</v>
      </c>
      <c r="J38" s="80">
        <v>0</v>
      </c>
      <c r="K38" s="80">
        <v>415707261</v>
      </c>
      <c r="L38" s="80">
        <v>37534340</v>
      </c>
      <c r="M38" s="80">
        <v>331452535</v>
      </c>
      <c r="N38" s="80">
        <v>37684478</v>
      </c>
      <c r="O38" s="80">
        <v>329671371</v>
      </c>
      <c r="P38" s="80">
        <v>37684478</v>
      </c>
      <c r="Q38" s="80">
        <v>329671371</v>
      </c>
      <c r="R38" s="29">
        <f t="shared" si="2"/>
        <v>0.64264151371702338</v>
      </c>
      <c r="S38" s="30">
        <f t="shared" si="3"/>
        <v>0.63918807828278168</v>
      </c>
    </row>
    <row r="39" spans="1:19" s="31" customFormat="1" ht="14.25">
      <c r="A39" s="87" t="s">
        <v>225</v>
      </c>
      <c r="B39" s="25">
        <v>1</v>
      </c>
      <c r="C39" s="26">
        <v>0</v>
      </c>
      <c r="D39" s="26">
        <v>5</v>
      </c>
      <c r="E39" s="27">
        <v>1</v>
      </c>
      <c r="F39" s="27">
        <v>3</v>
      </c>
      <c r="G39" s="27">
        <v>20</v>
      </c>
      <c r="H39" s="95" t="s">
        <v>72</v>
      </c>
      <c r="I39" s="121">
        <v>1353959409</v>
      </c>
      <c r="J39" s="80">
        <v>0</v>
      </c>
      <c r="K39" s="80">
        <v>1350242963</v>
      </c>
      <c r="L39" s="80">
        <v>71463398</v>
      </c>
      <c r="M39" s="80">
        <v>591978159</v>
      </c>
      <c r="N39" s="80">
        <v>71749252</v>
      </c>
      <c r="O39" s="80">
        <v>584254430</v>
      </c>
      <c r="P39" s="80">
        <v>71749252</v>
      </c>
      <c r="Q39" s="80">
        <v>584254430</v>
      </c>
      <c r="R39" s="29">
        <f t="shared" si="2"/>
        <v>0.437220019348453</v>
      </c>
      <c r="S39" s="30">
        <f t="shared" si="3"/>
        <v>0.43151546945673613</v>
      </c>
    </row>
    <row r="40" spans="1:19" s="31" customFormat="1" ht="11.25" customHeight="1">
      <c r="A40" s="87" t="s">
        <v>226</v>
      </c>
      <c r="B40" s="25">
        <v>1</v>
      </c>
      <c r="C40" s="26">
        <v>0</v>
      </c>
      <c r="D40" s="26">
        <v>5</v>
      </c>
      <c r="E40" s="27">
        <v>1</v>
      </c>
      <c r="F40" s="27">
        <v>4</v>
      </c>
      <c r="G40" s="27">
        <v>20</v>
      </c>
      <c r="H40" s="95" t="s">
        <v>73</v>
      </c>
      <c r="I40" s="121">
        <v>1186461324</v>
      </c>
      <c r="J40" s="80">
        <v>0</v>
      </c>
      <c r="K40" s="80">
        <v>956287827</v>
      </c>
      <c r="L40" s="80">
        <v>80445470</v>
      </c>
      <c r="M40" s="80">
        <v>629906643</v>
      </c>
      <c r="N40" s="80">
        <v>80767252</v>
      </c>
      <c r="O40" s="80">
        <v>625279028</v>
      </c>
      <c r="P40" s="80">
        <v>80767252</v>
      </c>
      <c r="Q40" s="80">
        <v>625279028</v>
      </c>
      <c r="R40" s="29">
        <f t="shared" si="2"/>
        <v>0.53091207463581847</v>
      </c>
      <c r="S40" s="30">
        <f t="shared" si="3"/>
        <v>0.52701172415123754</v>
      </c>
    </row>
    <row r="41" spans="1:19" s="31" customFormat="1" ht="14.25">
      <c r="A41" s="87" t="s">
        <v>227</v>
      </c>
      <c r="B41" s="25">
        <v>1</v>
      </c>
      <c r="C41" s="26">
        <v>0</v>
      </c>
      <c r="D41" s="26">
        <v>5</v>
      </c>
      <c r="E41" s="27">
        <v>1</v>
      </c>
      <c r="F41" s="27">
        <v>5</v>
      </c>
      <c r="G41" s="27">
        <v>20</v>
      </c>
      <c r="H41" s="95" t="s">
        <v>74</v>
      </c>
      <c r="I41" s="121">
        <v>289868394</v>
      </c>
      <c r="J41" s="80">
        <v>0</v>
      </c>
      <c r="K41" s="80">
        <v>233633925</v>
      </c>
      <c r="L41" s="80">
        <v>26756441</v>
      </c>
      <c r="M41" s="80">
        <v>144469135</v>
      </c>
      <c r="N41" s="80">
        <v>26863467</v>
      </c>
      <c r="O41" s="80">
        <v>143300845</v>
      </c>
      <c r="P41" s="80">
        <v>26863467</v>
      </c>
      <c r="Q41" s="80">
        <v>143300845</v>
      </c>
      <c r="R41" s="29">
        <f t="shared" si="2"/>
        <v>0.49839560983664882</v>
      </c>
      <c r="S41" s="30">
        <f t="shared" si="3"/>
        <v>0.49436519457171313</v>
      </c>
    </row>
    <row r="42" spans="1:19" s="24" customFormat="1" ht="14.25">
      <c r="A42" s="86" t="s">
        <v>160</v>
      </c>
      <c r="B42" s="19">
        <v>1</v>
      </c>
      <c r="C42" s="20">
        <v>0</v>
      </c>
      <c r="D42" s="20">
        <v>5</v>
      </c>
      <c r="E42" s="32">
        <v>2</v>
      </c>
      <c r="F42" s="21"/>
      <c r="G42" s="21"/>
      <c r="H42" s="94" t="s">
        <v>75</v>
      </c>
      <c r="I42" s="110">
        <f>+I43+I44</f>
        <v>1714647384</v>
      </c>
      <c r="J42" s="79">
        <f t="shared" ref="J42:Q42" si="17">+J43+J44</f>
        <v>0</v>
      </c>
      <c r="K42" s="79">
        <f t="shared" si="17"/>
        <v>1444334111</v>
      </c>
      <c r="L42" s="79">
        <f t="shared" si="17"/>
        <v>119435792</v>
      </c>
      <c r="M42" s="79">
        <f t="shared" si="17"/>
        <v>928452409</v>
      </c>
      <c r="N42" s="79">
        <f t="shared" si="17"/>
        <v>119913535</v>
      </c>
      <c r="O42" s="79">
        <f t="shared" si="17"/>
        <v>922487454</v>
      </c>
      <c r="P42" s="79">
        <f t="shared" si="17"/>
        <v>119913535</v>
      </c>
      <c r="Q42" s="79">
        <f t="shared" si="17"/>
        <v>922487454</v>
      </c>
      <c r="R42" s="33">
        <f t="shared" si="2"/>
        <v>0.54148299974894432</v>
      </c>
      <c r="S42" s="34">
        <f t="shared" si="3"/>
        <v>0.53800417660684452</v>
      </c>
    </row>
    <row r="43" spans="1:19" s="31" customFormat="1" ht="14.25">
      <c r="A43" s="87" t="s">
        <v>229</v>
      </c>
      <c r="B43" s="25">
        <v>1</v>
      </c>
      <c r="C43" s="26">
        <v>0</v>
      </c>
      <c r="D43" s="26">
        <v>5</v>
      </c>
      <c r="E43" s="27">
        <v>2</v>
      </c>
      <c r="F43" s="27">
        <v>2</v>
      </c>
      <c r="G43" s="27">
        <v>20</v>
      </c>
      <c r="H43" s="95" t="s">
        <v>76</v>
      </c>
      <c r="I43" s="121">
        <v>1393367384</v>
      </c>
      <c r="J43" s="80">
        <v>0</v>
      </c>
      <c r="K43" s="80">
        <v>1123054111</v>
      </c>
      <c r="L43" s="80">
        <v>81959293</v>
      </c>
      <c r="M43" s="80">
        <v>668737868</v>
      </c>
      <c r="N43" s="80">
        <v>82287130</v>
      </c>
      <c r="O43" s="80">
        <v>663019174</v>
      </c>
      <c r="P43" s="80">
        <v>82287130</v>
      </c>
      <c r="Q43" s="80">
        <v>663019174</v>
      </c>
      <c r="R43" s="29">
        <f t="shared" si="2"/>
        <v>0.4799436786586932</v>
      </c>
      <c r="S43" s="30">
        <f t="shared" si="3"/>
        <v>0.47583945312157527</v>
      </c>
    </row>
    <row r="44" spans="1:19" s="31" customFormat="1" ht="13.5" customHeight="1">
      <c r="A44" s="87" t="s">
        <v>230</v>
      </c>
      <c r="B44" s="25">
        <v>1</v>
      </c>
      <c r="C44" s="26">
        <v>0</v>
      </c>
      <c r="D44" s="26">
        <v>5</v>
      </c>
      <c r="E44" s="27">
        <v>2</v>
      </c>
      <c r="F44" s="27">
        <v>3</v>
      </c>
      <c r="G44" s="27">
        <v>20</v>
      </c>
      <c r="H44" s="95" t="s">
        <v>77</v>
      </c>
      <c r="I44" s="121">
        <v>321280000</v>
      </c>
      <c r="J44" s="80">
        <v>0</v>
      </c>
      <c r="K44" s="80">
        <v>321280000</v>
      </c>
      <c r="L44" s="80">
        <v>37476499</v>
      </c>
      <c r="M44" s="80">
        <v>259714541</v>
      </c>
      <c r="N44" s="80">
        <v>37626405</v>
      </c>
      <c r="O44" s="80">
        <v>259468280</v>
      </c>
      <c r="P44" s="80">
        <v>37626405</v>
      </c>
      <c r="Q44" s="80">
        <v>259468280</v>
      </c>
      <c r="R44" s="29">
        <f t="shared" si="2"/>
        <v>0.80837444285358562</v>
      </c>
      <c r="S44" s="30">
        <f t="shared" si="3"/>
        <v>0.80760794322709162</v>
      </c>
    </row>
    <row r="45" spans="1:19" s="31" customFormat="1" ht="14.25">
      <c r="A45" s="87" t="s">
        <v>228</v>
      </c>
      <c r="B45" s="25">
        <v>1</v>
      </c>
      <c r="C45" s="26">
        <v>0</v>
      </c>
      <c r="D45" s="26">
        <v>5</v>
      </c>
      <c r="E45" s="27">
        <v>6</v>
      </c>
      <c r="F45" s="28"/>
      <c r="G45" s="27">
        <v>20</v>
      </c>
      <c r="H45" s="95" t="s">
        <v>78</v>
      </c>
      <c r="I45" s="121">
        <v>462789884</v>
      </c>
      <c r="J45" s="80">
        <v>0</v>
      </c>
      <c r="K45" s="80">
        <v>373008646</v>
      </c>
      <c r="L45" s="80">
        <v>28149500</v>
      </c>
      <c r="M45" s="80">
        <v>249037139</v>
      </c>
      <c r="N45" s="80">
        <v>28262098</v>
      </c>
      <c r="O45" s="80">
        <v>247245441</v>
      </c>
      <c r="P45" s="80">
        <v>28262098</v>
      </c>
      <c r="Q45" s="80">
        <v>247245441</v>
      </c>
      <c r="R45" s="29">
        <f t="shared" si="2"/>
        <v>0.53812139722570085</v>
      </c>
      <c r="S45" s="30">
        <f t="shared" si="3"/>
        <v>0.53424988217763203</v>
      </c>
    </row>
    <row r="46" spans="1:19" s="31" customFormat="1" ht="14.25">
      <c r="A46" s="87" t="s">
        <v>231</v>
      </c>
      <c r="B46" s="25">
        <v>1</v>
      </c>
      <c r="C46" s="26">
        <v>0</v>
      </c>
      <c r="D46" s="26">
        <v>5</v>
      </c>
      <c r="E46" s="27">
        <v>7</v>
      </c>
      <c r="F46" s="28"/>
      <c r="G46" s="27">
        <v>20</v>
      </c>
      <c r="H46" s="95" t="s">
        <v>79</v>
      </c>
      <c r="I46" s="121">
        <v>308859773</v>
      </c>
      <c r="J46" s="80">
        <v>0</v>
      </c>
      <c r="K46" s="80">
        <v>248940977</v>
      </c>
      <c r="L46" s="80">
        <v>18766820</v>
      </c>
      <c r="M46" s="80">
        <v>166031179</v>
      </c>
      <c r="N46" s="80">
        <v>18841885</v>
      </c>
      <c r="O46" s="80">
        <v>164834730</v>
      </c>
      <c r="P46" s="80">
        <v>18841885</v>
      </c>
      <c r="Q46" s="80">
        <v>164834730</v>
      </c>
      <c r="R46" s="29">
        <f t="shared" si="2"/>
        <v>0.53756168175387475</v>
      </c>
      <c r="S46" s="30">
        <f t="shared" si="3"/>
        <v>0.53368792056970138</v>
      </c>
    </row>
    <row r="47" spans="1:19" s="24" customFormat="1" ht="14.25">
      <c r="A47" s="86" t="s">
        <v>161</v>
      </c>
      <c r="B47" s="19">
        <v>2</v>
      </c>
      <c r="C47" s="20"/>
      <c r="D47" s="20"/>
      <c r="E47" s="21"/>
      <c r="F47" s="21"/>
      <c r="G47" s="21"/>
      <c r="H47" s="94" t="s">
        <v>20</v>
      </c>
      <c r="I47" s="110">
        <f>I48+I56</f>
        <v>9895350000</v>
      </c>
      <c r="J47" s="79">
        <f t="shared" ref="J47:Q47" si="18">J48+J56</f>
        <v>298003042</v>
      </c>
      <c r="K47" s="79">
        <f t="shared" si="18"/>
        <v>8555296180.3999996</v>
      </c>
      <c r="L47" s="79">
        <f t="shared" si="18"/>
        <v>285101390</v>
      </c>
      <c r="M47" s="79">
        <f t="shared" si="18"/>
        <v>7268228375.1999998</v>
      </c>
      <c r="N47" s="79">
        <f t="shared" si="18"/>
        <v>940855330.88</v>
      </c>
      <c r="O47" s="79">
        <f t="shared" si="18"/>
        <v>4091836412.1700001</v>
      </c>
      <c r="P47" s="79">
        <f t="shared" si="18"/>
        <v>402018554.88</v>
      </c>
      <c r="Q47" s="79">
        <f t="shared" si="18"/>
        <v>3551542228.1700001</v>
      </c>
      <c r="R47" s="45">
        <f t="shared" si="2"/>
        <v>0.73450947922003762</v>
      </c>
      <c r="S47" s="34">
        <f t="shared" si="3"/>
        <v>0.41351103418979623</v>
      </c>
    </row>
    <row r="48" spans="1:19" s="24" customFormat="1" ht="14.25">
      <c r="A48" s="86" t="s">
        <v>162</v>
      </c>
      <c r="B48" s="19">
        <v>2</v>
      </c>
      <c r="C48" s="20">
        <v>0</v>
      </c>
      <c r="D48" s="20">
        <v>3</v>
      </c>
      <c r="E48" s="21"/>
      <c r="F48" s="21"/>
      <c r="G48" s="21"/>
      <c r="H48" s="94" t="s">
        <v>80</v>
      </c>
      <c r="I48" s="110">
        <f>+I49+I54</f>
        <v>853825000</v>
      </c>
      <c r="J48" s="79">
        <f t="shared" ref="J48:Q48" si="19">+J49+J54</f>
        <v>0</v>
      </c>
      <c r="K48" s="79">
        <f t="shared" si="19"/>
        <v>315347391</v>
      </c>
      <c r="L48" s="79">
        <f t="shared" si="19"/>
        <v>0</v>
      </c>
      <c r="M48" s="79">
        <f t="shared" si="19"/>
        <v>315347391</v>
      </c>
      <c r="N48" s="79">
        <f t="shared" si="19"/>
        <v>36724</v>
      </c>
      <c r="O48" s="79">
        <f t="shared" si="19"/>
        <v>312094903</v>
      </c>
      <c r="P48" s="79">
        <f t="shared" si="19"/>
        <v>36724</v>
      </c>
      <c r="Q48" s="79">
        <f t="shared" si="19"/>
        <v>312094903</v>
      </c>
      <c r="R48" s="45">
        <f t="shared" si="2"/>
        <v>0.36933492343278773</v>
      </c>
      <c r="S48" s="34">
        <f t="shared" si="3"/>
        <v>0.36552560887769742</v>
      </c>
    </row>
    <row r="49" spans="1:19" s="24" customFormat="1" ht="14.25">
      <c r="A49" s="86" t="s">
        <v>163</v>
      </c>
      <c r="B49" s="19">
        <v>2</v>
      </c>
      <c r="C49" s="20">
        <v>0</v>
      </c>
      <c r="D49" s="20">
        <v>3</v>
      </c>
      <c r="E49" s="32">
        <v>50</v>
      </c>
      <c r="F49" s="21"/>
      <c r="G49" s="21"/>
      <c r="H49" s="94" t="s">
        <v>81</v>
      </c>
      <c r="I49" s="110">
        <f t="shared" ref="I49:Q49" si="20">SUM(I50:I53)</f>
        <v>823694702</v>
      </c>
      <c r="J49" s="79">
        <f t="shared" si="20"/>
        <v>0</v>
      </c>
      <c r="K49" s="79">
        <f t="shared" si="20"/>
        <v>315166609</v>
      </c>
      <c r="L49" s="79">
        <f t="shared" si="20"/>
        <v>0</v>
      </c>
      <c r="M49" s="79">
        <f t="shared" si="20"/>
        <v>315166609</v>
      </c>
      <c r="N49" s="79">
        <f t="shared" si="20"/>
        <v>36724</v>
      </c>
      <c r="O49" s="79">
        <f t="shared" si="20"/>
        <v>312094903</v>
      </c>
      <c r="P49" s="79">
        <f t="shared" si="20"/>
        <v>36724</v>
      </c>
      <c r="Q49" s="79">
        <f t="shared" si="20"/>
        <v>312094903</v>
      </c>
      <c r="R49" s="45">
        <f t="shared" si="2"/>
        <v>0.38262551432557351</v>
      </c>
      <c r="S49" s="34">
        <f t="shared" si="3"/>
        <v>0.37889633409345397</v>
      </c>
    </row>
    <row r="50" spans="1:19" s="31" customFormat="1" ht="14.25">
      <c r="A50" s="87" t="s">
        <v>232</v>
      </c>
      <c r="B50" s="25">
        <v>2</v>
      </c>
      <c r="C50" s="26">
        <v>0</v>
      </c>
      <c r="D50" s="26">
        <v>3</v>
      </c>
      <c r="E50" s="27">
        <v>50</v>
      </c>
      <c r="F50" s="27">
        <v>2</v>
      </c>
      <c r="G50" s="27">
        <v>20</v>
      </c>
      <c r="H50" s="95" t="s">
        <v>82</v>
      </c>
      <c r="I50" s="121">
        <v>13506448</v>
      </c>
      <c r="J50" s="80">
        <v>0</v>
      </c>
      <c r="K50" s="80">
        <v>81039</v>
      </c>
      <c r="L50" s="80">
        <v>0</v>
      </c>
      <c r="M50" s="80">
        <v>81039</v>
      </c>
      <c r="N50" s="80">
        <v>0</v>
      </c>
      <c r="O50" s="80">
        <v>0</v>
      </c>
      <c r="P50" s="80">
        <v>0</v>
      </c>
      <c r="Q50" s="80">
        <v>0</v>
      </c>
      <c r="R50" s="29">
        <f t="shared" si="2"/>
        <v>6.0000231000778299E-3</v>
      </c>
      <c r="S50" s="30">
        <f t="shared" si="3"/>
        <v>0</v>
      </c>
    </row>
    <row r="51" spans="1:19" s="31" customFormat="1" ht="14.25">
      <c r="A51" s="87" t="s">
        <v>234</v>
      </c>
      <c r="B51" s="25">
        <v>2</v>
      </c>
      <c r="C51" s="26">
        <v>0</v>
      </c>
      <c r="D51" s="26">
        <v>3</v>
      </c>
      <c r="E51" s="27">
        <v>50</v>
      </c>
      <c r="F51" s="27">
        <v>3</v>
      </c>
      <c r="G51" s="27">
        <v>20</v>
      </c>
      <c r="H51" s="95" t="s">
        <v>83</v>
      </c>
      <c r="I51" s="121">
        <v>506491808</v>
      </c>
      <c r="J51" s="80">
        <v>0</v>
      </c>
      <c r="K51" s="80">
        <v>175778311</v>
      </c>
      <c r="L51" s="80">
        <v>0</v>
      </c>
      <c r="M51" s="80">
        <v>175778311</v>
      </c>
      <c r="N51" s="80">
        <v>0</v>
      </c>
      <c r="O51" s="80">
        <v>173430317</v>
      </c>
      <c r="P51" s="80">
        <v>0</v>
      </c>
      <c r="Q51" s="80">
        <v>173430317</v>
      </c>
      <c r="R51" s="29">
        <f t="shared" si="2"/>
        <v>0.3470506496326195</v>
      </c>
      <c r="S51" s="30">
        <f t="shared" si="3"/>
        <v>0.34241485106112518</v>
      </c>
    </row>
    <row r="52" spans="1:19" s="31" customFormat="1" ht="14.25">
      <c r="A52" s="87" t="s">
        <v>233</v>
      </c>
      <c r="B52" s="25">
        <v>2</v>
      </c>
      <c r="C52" s="26">
        <v>0</v>
      </c>
      <c r="D52" s="26">
        <v>3</v>
      </c>
      <c r="E52" s="27">
        <v>50</v>
      </c>
      <c r="F52" s="27">
        <v>8</v>
      </c>
      <c r="G52" s="27">
        <v>20</v>
      </c>
      <c r="H52" s="95" t="s">
        <v>84</v>
      </c>
      <c r="I52" s="121">
        <v>99313119</v>
      </c>
      <c r="J52" s="80">
        <v>0</v>
      </c>
      <c r="K52" s="80">
        <v>882459</v>
      </c>
      <c r="L52" s="80">
        <v>0</v>
      </c>
      <c r="M52" s="80">
        <v>882459</v>
      </c>
      <c r="N52" s="80">
        <v>13044</v>
      </c>
      <c r="O52" s="80">
        <v>294017</v>
      </c>
      <c r="P52" s="80">
        <v>13044</v>
      </c>
      <c r="Q52" s="80">
        <v>294017</v>
      </c>
      <c r="R52" s="29">
        <f t="shared" si="2"/>
        <v>8.8856236606565542E-3</v>
      </c>
      <c r="S52" s="30">
        <f t="shared" si="3"/>
        <v>2.9605051473612465E-3</v>
      </c>
    </row>
    <row r="53" spans="1:19" s="31" customFormat="1" ht="14.25">
      <c r="A53" s="87" t="s">
        <v>190</v>
      </c>
      <c r="B53" s="25">
        <v>2</v>
      </c>
      <c r="C53" s="26">
        <v>0</v>
      </c>
      <c r="D53" s="26">
        <v>3</v>
      </c>
      <c r="E53" s="27">
        <v>50</v>
      </c>
      <c r="F53" s="27">
        <v>90</v>
      </c>
      <c r="G53" s="27">
        <v>20</v>
      </c>
      <c r="H53" s="95" t="s">
        <v>85</v>
      </c>
      <c r="I53" s="121">
        <v>204383327</v>
      </c>
      <c r="J53" s="80">
        <v>0</v>
      </c>
      <c r="K53" s="80">
        <v>138424800</v>
      </c>
      <c r="L53" s="80">
        <v>0</v>
      </c>
      <c r="M53" s="80">
        <v>138424800</v>
      </c>
      <c r="N53" s="80">
        <v>23680</v>
      </c>
      <c r="O53" s="80">
        <v>138370569</v>
      </c>
      <c r="P53" s="80">
        <v>23680</v>
      </c>
      <c r="Q53" s="80">
        <v>138370569</v>
      </c>
      <c r="R53" s="29">
        <f t="shared" si="2"/>
        <v>0.67728029498218312</v>
      </c>
      <c r="S53" s="30">
        <f t="shared" si="3"/>
        <v>0.67701495533439482</v>
      </c>
    </row>
    <row r="54" spans="1:19" s="24" customFormat="1" ht="14.25">
      <c r="A54" s="86" t="s">
        <v>164</v>
      </c>
      <c r="B54" s="19">
        <v>2</v>
      </c>
      <c r="C54" s="20">
        <v>0</v>
      </c>
      <c r="D54" s="20">
        <v>3</v>
      </c>
      <c r="E54" s="32">
        <v>51</v>
      </c>
      <c r="F54" s="21"/>
      <c r="G54" s="21"/>
      <c r="H54" s="94" t="s">
        <v>86</v>
      </c>
      <c r="I54" s="110">
        <f>+I55</f>
        <v>30130298</v>
      </c>
      <c r="J54" s="79">
        <f t="shared" ref="J54:Q54" si="21">+J55</f>
        <v>0</v>
      </c>
      <c r="K54" s="79">
        <f t="shared" si="21"/>
        <v>180782</v>
      </c>
      <c r="L54" s="79">
        <f t="shared" si="21"/>
        <v>0</v>
      </c>
      <c r="M54" s="79">
        <f t="shared" si="21"/>
        <v>180782</v>
      </c>
      <c r="N54" s="79">
        <f t="shared" si="21"/>
        <v>0</v>
      </c>
      <c r="O54" s="79">
        <f t="shared" si="21"/>
        <v>0</v>
      </c>
      <c r="P54" s="79">
        <f t="shared" si="21"/>
        <v>0</v>
      </c>
      <c r="Q54" s="79">
        <f t="shared" si="21"/>
        <v>0</v>
      </c>
      <c r="R54" s="45">
        <f t="shared" si="2"/>
        <v>6.0000070361069776E-3</v>
      </c>
      <c r="S54" s="34">
        <f t="shared" si="3"/>
        <v>0</v>
      </c>
    </row>
    <row r="55" spans="1:19" s="31" customFormat="1" ht="14.25">
      <c r="A55" s="87" t="s">
        <v>235</v>
      </c>
      <c r="B55" s="25">
        <v>2</v>
      </c>
      <c r="C55" s="26">
        <v>0</v>
      </c>
      <c r="D55" s="26">
        <v>3</v>
      </c>
      <c r="E55" s="27">
        <v>51</v>
      </c>
      <c r="F55" s="27">
        <v>1</v>
      </c>
      <c r="G55" s="27">
        <v>20</v>
      </c>
      <c r="H55" s="95" t="s">
        <v>87</v>
      </c>
      <c r="I55" s="121">
        <v>30130298</v>
      </c>
      <c r="J55" s="80">
        <v>0</v>
      </c>
      <c r="K55" s="80">
        <v>180782</v>
      </c>
      <c r="L55" s="80">
        <v>0</v>
      </c>
      <c r="M55" s="80">
        <v>180782</v>
      </c>
      <c r="N55" s="80">
        <v>0</v>
      </c>
      <c r="O55" s="80">
        <v>0</v>
      </c>
      <c r="P55" s="80">
        <v>0</v>
      </c>
      <c r="Q55" s="80">
        <v>0</v>
      </c>
      <c r="R55" s="29">
        <f t="shared" si="2"/>
        <v>6.0000070361069776E-3</v>
      </c>
      <c r="S55" s="30">
        <f t="shared" si="3"/>
        <v>0</v>
      </c>
    </row>
    <row r="56" spans="1:19" s="24" customFormat="1" ht="14.25">
      <c r="A56" s="86" t="s">
        <v>165</v>
      </c>
      <c r="B56" s="19">
        <v>2</v>
      </c>
      <c r="C56" s="20">
        <v>0</v>
      </c>
      <c r="D56" s="20">
        <v>4</v>
      </c>
      <c r="E56" s="21"/>
      <c r="F56" s="21"/>
      <c r="G56" s="21"/>
      <c r="H56" s="94" t="s">
        <v>88</v>
      </c>
      <c r="I56" s="110">
        <f>I57+I59+I61+I67+I76+I82+I85+I91+I94+I97+I102+I107+I108+I99</f>
        <v>9041525000</v>
      </c>
      <c r="J56" s="79">
        <f t="shared" ref="J56:Q56" si="22">J57+J59+J61+J67+J76+J82+J85+J91+J94+J97+J102+J107+J108+J99</f>
        <v>298003042</v>
      </c>
      <c r="K56" s="79">
        <f t="shared" si="22"/>
        <v>8239948789.3999996</v>
      </c>
      <c r="L56" s="79">
        <f t="shared" si="22"/>
        <v>285101390</v>
      </c>
      <c r="M56" s="79">
        <f t="shared" si="22"/>
        <v>6952880984.1999998</v>
      </c>
      <c r="N56" s="79">
        <f t="shared" si="22"/>
        <v>940818606.88</v>
      </c>
      <c r="O56" s="79">
        <f t="shared" si="22"/>
        <v>3779741509.1700001</v>
      </c>
      <c r="P56" s="79">
        <f t="shared" si="22"/>
        <v>401981830.88</v>
      </c>
      <c r="Q56" s="79">
        <f t="shared" si="22"/>
        <v>3239447325.1700001</v>
      </c>
      <c r="R56" s="45">
        <f t="shared" si="2"/>
        <v>0.76899427742554494</v>
      </c>
      <c r="S56" s="34">
        <f t="shared" si="3"/>
        <v>0.4180424772557727</v>
      </c>
    </row>
    <row r="57" spans="1:19" s="24" customFormat="1" ht="14.25">
      <c r="A57" s="86" t="s">
        <v>236</v>
      </c>
      <c r="B57" s="19">
        <v>2</v>
      </c>
      <c r="C57" s="20">
        <v>0</v>
      </c>
      <c r="D57" s="20">
        <v>4</v>
      </c>
      <c r="E57" s="32">
        <v>1</v>
      </c>
      <c r="F57" s="21"/>
      <c r="G57" s="21"/>
      <c r="H57" s="94" t="s">
        <v>89</v>
      </c>
      <c r="I57" s="110">
        <f t="shared" ref="I57:Q57" si="23">SUM(I58:I58)</f>
        <v>58084092</v>
      </c>
      <c r="J57" s="79">
        <f t="shared" si="23"/>
        <v>33300000</v>
      </c>
      <c r="K57" s="79">
        <f t="shared" si="23"/>
        <v>57989715.399999999</v>
      </c>
      <c r="L57" s="79">
        <f t="shared" si="23"/>
        <v>2600000</v>
      </c>
      <c r="M57" s="79">
        <f t="shared" si="23"/>
        <v>24309970.399999999</v>
      </c>
      <c r="N57" s="79">
        <f t="shared" si="23"/>
        <v>0</v>
      </c>
      <c r="O57" s="79">
        <f t="shared" si="23"/>
        <v>21607524.399999999</v>
      </c>
      <c r="P57" s="79">
        <f t="shared" si="23"/>
        <v>0</v>
      </c>
      <c r="Q57" s="79">
        <f t="shared" si="23"/>
        <v>21607524.399999999</v>
      </c>
      <c r="R57" s="45">
        <f t="shared" si="2"/>
        <v>0.4185306090349144</v>
      </c>
      <c r="S57" s="34">
        <f t="shared" si="3"/>
        <v>0.37200416940321629</v>
      </c>
    </row>
    <row r="58" spans="1:19" s="31" customFormat="1" ht="14.25">
      <c r="A58" s="87" t="s">
        <v>237</v>
      </c>
      <c r="B58" s="25">
        <v>2</v>
      </c>
      <c r="C58" s="26">
        <v>0</v>
      </c>
      <c r="D58" s="26">
        <v>4</v>
      </c>
      <c r="E58" s="27">
        <v>1</v>
      </c>
      <c r="F58" s="27">
        <v>25</v>
      </c>
      <c r="G58" s="27">
        <v>20</v>
      </c>
      <c r="H58" s="95" t="s">
        <v>90</v>
      </c>
      <c r="I58" s="121">
        <v>58084092</v>
      </c>
      <c r="J58" s="80">
        <v>33300000</v>
      </c>
      <c r="K58" s="80">
        <v>57989715.399999999</v>
      </c>
      <c r="L58" s="80">
        <v>2600000</v>
      </c>
      <c r="M58" s="80">
        <v>24309970.399999999</v>
      </c>
      <c r="N58" s="80">
        <v>0</v>
      </c>
      <c r="O58" s="80">
        <v>21607524.399999999</v>
      </c>
      <c r="P58" s="80">
        <v>0</v>
      </c>
      <c r="Q58" s="80">
        <v>21607524.399999999</v>
      </c>
      <c r="R58" s="29">
        <f t="shared" si="2"/>
        <v>0.4185306090349144</v>
      </c>
      <c r="S58" s="38">
        <f t="shared" si="3"/>
        <v>0.37200416940321629</v>
      </c>
    </row>
    <row r="59" spans="1:19" s="24" customFormat="1" ht="14.25">
      <c r="A59" s="86" t="s">
        <v>238</v>
      </c>
      <c r="B59" s="19">
        <v>2</v>
      </c>
      <c r="C59" s="20">
        <v>0</v>
      </c>
      <c r="D59" s="20">
        <v>4</v>
      </c>
      <c r="E59" s="32">
        <v>2</v>
      </c>
      <c r="F59" s="21"/>
      <c r="G59" s="21"/>
      <c r="H59" s="94" t="s">
        <v>91</v>
      </c>
      <c r="I59" s="110">
        <f>SUM(I60:I60)</f>
        <v>20041442</v>
      </c>
      <c r="J59" s="79">
        <f t="shared" ref="J59:Q59" si="24">SUM(J60:J60)</f>
        <v>0</v>
      </c>
      <c r="K59" s="79">
        <f t="shared" si="24"/>
        <v>19981251</v>
      </c>
      <c r="L59" s="79">
        <f t="shared" si="24"/>
        <v>0</v>
      </c>
      <c r="M59" s="79">
        <f t="shared" si="24"/>
        <v>19981251</v>
      </c>
      <c r="N59" s="79">
        <f t="shared" si="24"/>
        <v>14814360</v>
      </c>
      <c r="O59" s="79">
        <f t="shared" si="24"/>
        <v>19753576</v>
      </c>
      <c r="P59" s="79">
        <f t="shared" si="24"/>
        <v>0</v>
      </c>
      <c r="Q59" s="79">
        <f t="shared" si="24"/>
        <v>4939216</v>
      </c>
      <c r="R59" s="45">
        <f t="shared" si="2"/>
        <v>0.99699667319347585</v>
      </c>
      <c r="S59" s="34">
        <f t="shared" si="3"/>
        <v>0.98563646268566907</v>
      </c>
    </row>
    <row r="60" spans="1:19" s="31" customFormat="1" ht="14.25">
      <c r="A60" s="87" t="s">
        <v>239</v>
      </c>
      <c r="B60" s="25">
        <v>2</v>
      </c>
      <c r="C60" s="26">
        <v>0</v>
      </c>
      <c r="D60" s="26">
        <v>4</v>
      </c>
      <c r="E60" s="27">
        <v>2</v>
      </c>
      <c r="F60" s="27">
        <v>2</v>
      </c>
      <c r="G60" s="27">
        <v>20</v>
      </c>
      <c r="H60" s="95" t="s">
        <v>92</v>
      </c>
      <c r="I60" s="121">
        <v>20041442</v>
      </c>
      <c r="J60" s="80">
        <v>0</v>
      </c>
      <c r="K60" s="80">
        <v>19981251</v>
      </c>
      <c r="L60" s="80">
        <v>0</v>
      </c>
      <c r="M60" s="80">
        <v>19981251</v>
      </c>
      <c r="N60" s="80">
        <v>14814360</v>
      </c>
      <c r="O60" s="80">
        <v>19753576</v>
      </c>
      <c r="P60" s="80">
        <v>0</v>
      </c>
      <c r="Q60" s="80">
        <v>4939216</v>
      </c>
      <c r="R60" s="29">
        <f t="shared" si="2"/>
        <v>0.99699667319347585</v>
      </c>
      <c r="S60" s="30">
        <f t="shared" si="3"/>
        <v>0.98563646268566907</v>
      </c>
    </row>
    <row r="61" spans="1:19" s="24" customFormat="1" ht="14.25">
      <c r="A61" s="86" t="s">
        <v>166</v>
      </c>
      <c r="B61" s="19">
        <v>2</v>
      </c>
      <c r="C61" s="20">
        <v>0</v>
      </c>
      <c r="D61" s="20">
        <v>4</v>
      </c>
      <c r="E61" s="32">
        <v>4</v>
      </c>
      <c r="F61" s="21"/>
      <c r="G61" s="21"/>
      <c r="H61" s="94" t="s">
        <v>93</v>
      </c>
      <c r="I61" s="110">
        <f>SUM(I62:I66)</f>
        <v>624659865</v>
      </c>
      <c r="J61" s="79">
        <f t="shared" ref="J61:Q61" si="25">SUM(J62:J66)</f>
        <v>0</v>
      </c>
      <c r="K61" s="79">
        <f t="shared" si="25"/>
        <v>611559673</v>
      </c>
      <c r="L61" s="79">
        <f t="shared" si="25"/>
        <v>50000000</v>
      </c>
      <c r="M61" s="79">
        <f t="shared" si="25"/>
        <v>611559673</v>
      </c>
      <c r="N61" s="79">
        <f t="shared" si="25"/>
        <v>88105948</v>
      </c>
      <c r="O61" s="79">
        <f t="shared" si="25"/>
        <v>122230079</v>
      </c>
      <c r="P61" s="79">
        <f t="shared" si="25"/>
        <v>5277438</v>
      </c>
      <c r="Q61" s="79">
        <f t="shared" si="25"/>
        <v>39401569</v>
      </c>
      <c r="R61" s="45">
        <f t="shared" si="2"/>
        <v>0.97902827965424033</v>
      </c>
      <c r="S61" s="34">
        <f t="shared" si="3"/>
        <v>0.19567461565663419</v>
      </c>
    </row>
    <row r="62" spans="1:19" s="31" customFormat="1" ht="14.25">
      <c r="A62" s="87" t="s">
        <v>282</v>
      </c>
      <c r="B62" s="25">
        <v>2</v>
      </c>
      <c r="C62" s="26">
        <v>0</v>
      </c>
      <c r="D62" s="26">
        <v>4</v>
      </c>
      <c r="E62" s="27">
        <v>4</v>
      </c>
      <c r="F62" s="27">
        <v>1</v>
      </c>
      <c r="G62" s="27">
        <v>20</v>
      </c>
      <c r="H62" s="95" t="s">
        <v>94</v>
      </c>
      <c r="I62" s="121">
        <v>77873625</v>
      </c>
      <c r="J62" s="80">
        <v>0</v>
      </c>
      <c r="K62" s="80">
        <v>74973625</v>
      </c>
      <c r="L62" s="80">
        <v>50000000</v>
      </c>
      <c r="M62" s="80">
        <v>74973625</v>
      </c>
      <c r="N62" s="80">
        <v>3092289</v>
      </c>
      <c r="O62" s="80">
        <v>11781274</v>
      </c>
      <c r="P62" s="80">
        <v>3092289</v>
      </c>
      <c r="Q62" s="80">
        <v>11781274</v>
      </c>
      <c r="R62" s="29">
        <f t="shared" si="2"/>
        <v>0.96276017714598494</v>
      </c>
      <c r="S62" s="30">
        <f t="shared" si="3"/>
        <v>0.15128708853607367</v>
      </c>
    </row>
    <row r="63" spans="1:19" s="31" customFormat="1" ht="14.25">
      <c r="A63" s="87" t="s">
        <v>240</v>
      </c>
      <c r="B63" s="25">
        <v>2</v>
      </c>
      <c r="C63" s="26">
        <v>0</v>
      </c>
      <c r="D63" s="26">
        <v>4</v>
      </c>
      <c r="E63" s="27">
        <v>4</v>
      </c>
      <c r="F63" s="27">
        <v>15</v>
      </c>
      <c r="G63" s="27">
        <v>20</v>
      </c>
      <c r="H63" s="95" t="s">
        <v>95</v>
      </c>
      <c r="I63" s="121">
        <v>336754978</v>
      </c>
      <c r="J63" s="80">
        <v>0</v>
      </c>
      <c r="K63" s="80">
        <v>335654978</v>
      </c>
      <c r="L63" s="80">
        <v>0</v>
      </c>
      <c r="M63" s="80">
        <v>335654978</v>
      </c>
      <c r="N63" s="80">
        <v>82828510</v>
      </c>
      <c r="O63" s="80">
        <v>83174618</v>
      </c>
      <c r="P63" s="80">
        <v>0</v>
      </c>
      <c r="Q63" s="80">
        <v>346108</v>
      </c>
      <c r="R63" s="29">
        <f t="shared" si="2"/>
        <v>0.9967335300979574</v>
      </c>
      <c r="S63" s="30">
        <f t="shared" si="3"/>
        <v>0.24698853300989659</v>
      </c>
    </row>
    <row r="64" spans="1:19" s="31" customFormat="1" ht="14.25">
      <c r="A64" s="87" t="s">
        <v>241</v>
      </c>
      <c r="B64" s="25">
        <v>2</v>
      </c>
      <c r="C64" s="26">
        <v>0</v>
      </c>
      <c r="D64" s="26">
        <v>4</v>
      </c>
      <c r="E64" s="27">
        <v>4</v>
      </c>
      <c r="F64" s="27">
        <v>17</v>
      </c>
      <c r="G64" s="27">
        <v>20</v>
      </c>
      <c r="H64" s="95" t="s">
        <v>96</v>
      </c>
      <c r="I64" s="121">
        <v>85108044</v>
      </c>
      <c r="J64" s="80">
        <v>0</v>
      </c>
      <c r="K64" s="80">
        <v>85008044</v>
      </c>
      <c r="L64" s="80">
        <v>0</v>
      </c>
      <c r="M64" s="80">
        <v>85008044</v>
      </c>
      <c r="N64" s="80">
        <v>0</v>
      </c>
      <c r="O64" s="80">
        <v>224552</v>
      </c>
      <c r="P64" s="80">
        <v>0</v>
      </c>
      <c r="Q64" s="80">
        <v>224552</v>
      </c>
      <c r="R64" s="29">
        <f t="shared" si="2"/>
        <v>0.99882502293202746</v>
      </c>
      <c r="S64" s="30">
        <f t="shared" si="3"/>
        <v>2.6384345056737527E-3</v>
      </c>
    </row>
    <row r="65" spans="1:19" s="31" customFormat="1" ht="14.25">
      <c r="A65" s="87" t="s">
        <v>242</v>
      </c>
      <c r="B65" s="25">
        <v>2</v>
      </c>
      <c r="C65" s="26">
        <v>0</v>
      </c>
      <c r="D65" s="26">
        <v>4</v>
      </c>
      <c r="E65" s="27">
        <v>4</v>
      </c>
      <c r="F65" s="27">
        <v>18</v>
      </c>
      <c r="G65" s="27">
        <v>20</v>
      </c>
      <c r="H65" s="95" t="s">
        <v>97</v>
      </c>
      <c r="I65" s="121">
        <v>86588629</v>
      </c>
      <c r="J65" s="80">
        <v>0</v>
      </c>
      <c r="K65" s="80">
        <v>86547224</v>
      </c>
      <c r="L65" s="80">
        <v>0</v>
      </c>
      <c r="M65" s="80">
        <v>86547224</v>
      </c>
      <c r="N65" s="80">
        <v>0</v>
      </c>
      <c r="O65" s="80">
        <v>7934317</v>
      </c>
      <c r="P65" s="80">
        <v>0</v>
      </c>
      <c r="Q65" s="80">
        <v>7934317</v>
      </c>
      <c r="R65" s="29">
        <f t="shared" si="2"/>
        <v>0.99952181942966212</v>
      </c>
      <c r="S65" s="30">
        <f t="shared" si="3"/>
        <v>9.1632320451684249E-2</v>
      </c>
    </row>
    <row r="66" spans="1:19" s="31" customFormat="1" ht="14.25">
      <c r="A66" s="87" t="s">
        <v>243</v>
      </c>
      <c r="B66" s="25">
        <v>2</v>
      </c>
      <c r="C66" s="26">
        <v>0</v>
      </c>
      <c r="D66" s="26">
        <v>4</v>
      </c>
      <c r="E66" s="27">
        <v>4</v>
      </c>
      <c r="F66" s="27">
        <v>23</v>
      </c>
      <c r="G66" s="27">
        <v>20</v>
      </c>
      <c r="H66" s="95" t="s">
        <v>98</v>
      </c>
      <c r="I66" s="121">
        <v>38334589</v>
      </c>
      <c r="J66" s="78">
        <v>0</v>
      </c>
      <c r="K66" s="80">
        <v>29375802</v>
      </c>
      <c r="L66" s="80">
        <v>0</v>
      </c>
      <c r="M66" s="80">
        <v>29375802</v>
      </c>
      <c r="N66" s="80">
        <v>2185149</v>
      </c>
      <c r="O66" s="80">
        <v>19115318</v>
      </c>
      <c r="P66" s="80">
        <v>2185149</v>
      </c>
      <c r="Q66" s="80">
        <v>19115318</v>
      </c>
      <c r="R66" s="29">
        <f t="shared" si="2"/>
        <v>0.76630016823709779</v>
      </c>
      <c r="S66" s="30">
        <f t="shared" si="3"/>
        <v>0.49864413571774568</v>
      </c>
    </row>
    <row r="67" spans="1:19" s="24" customFormat="1" ht="14.25">
      <c r="A67" s="86" t="s">
        <v>167</v>
      </c>
      <c r="B67" s="19">
        <v>2</v>
      </c>
      <c r="C67" s="20">
        <v>0</v>
      </c>
      <c r="D67" s="20">
        <v>4</v>
      </c>
      <c r="E67" s="32">
        <v>5</v>
      </c>
      <c r="F67" s="21"/>
      <c r="G67" s="21"/>
      <c r="H67" s="94" t="s">
        <v>99</v>
      </c>
      <c r="I67" s="110">
        <f t="shared" ref="I67:Q67" si="26">SUM(I68:I75)</f>
        <v>1867820923</v>
      </c>
      <c r="J67" s="79">
        <f t="shared" si="26"/>
        <v>79055199</v>
      </c>
      <c r="K67" s="79">
        <f t="shared" si="26"/>
        <v>1787947970</v>
      </c>
      <c r="L67" s="79">
        <f t="shared" si="26"/>
        <v>70000000</v>
      </c>
      <c r="M67" s="79">
        <f t="shared" si="26"/>
        <v>1174656626</v>
      </c>
      <c r="N67" s="79">
        <f t="shared" si="26"/>
        <v>81366251</v>
      </c>
      <c r="O67" s="79">
        <f t="shared" si="26"/>
        <v>638998851</v>
      </c>
      <c r="P67" s="79">
        <f t="shared" si="26"/>
        <v>81366251</v>
      </c>
      <c r="Q67" s="79">
        <f t="shared" si="26"/>
        <v>638998851</v>
      </c>
      <c r="R67" s="45">
        <f t="shared" si="2"/>
        <v>0.62889145931255852</v>
      </c>
      <c r="S67" s="34">
        <f t="shared" si="3"/>
        <v>0.34210926921927409</v>
      </c>
    </row>
    <row r="68" spans="1:19" s="31" customFormat="1" ht="14.25">
      <c r="A68" s="87" t="s">
        <v>244</v>
      </c>
      <c r="B68" s="25">
        <v>2</v>
      </c>
      <c r="C68" s="26">
        <v>0</v>
      </c>
      <c r="D68" s="26">
        <v>4</v>
      </c>
      <c r="E68" s="27">
        <v>5</v>
      </c>
      <c r="F68" s="27">
        <v>1</v>
      </c>
      <c r="G68" s="27">
        <v>20</v>
      </c>
      <c r="H68" s="95" t="s">
        <v>100</v>
      </c>
      <c r="I68" s="121">
        <v>1273387406</v>
      </c>
      <c r="J68" s="80">
        <v>88329235</v>
      </c>
      <c r="K68" s="80">
        <v>1251063058</v>
      </c>
      <c r="L68" s="80">
        <v>70000000</v>
      </c>
      <c r="M68" s="80">
        <v>672221714</v>
      </c>
      <c r="N68" s="80">
        <v>41286830</v>
      </c>
      <c r="O68" s="80">
        <v>364244044</v>
      </c>
      <c r="P68" s="80">
        <v>41286830</v>
      </c>
      <c r="Q68" s="80">
        <v>364244044</v>
      </c>
      <c r="R68" s="29">
        <f t="shared" si="2"/>
        <v>0.52790039451670212</v>
      </c>
      <c r="S68" s="30">
        <f t="shared" si="3"/>
        <v>0.2860433849775329</v>
      </c>
    </row>
    <row r="69" spans="1:19" s="31" customFormat="1" ht="14.25">
      <c r="A69" s="87" t="s">
        <v>245</v>
      </c>
      <c r="B69" s="25">
        <v>2</v>
      </c>
      <c r="C69" s="26">
        <v>0</v>
      </c>
      <c r="D69" s="26">
        <v>4</v>
      </c>
      <c r="E69" s="27">
        <v>5</v>
      </c>
      <c r="F69" s="27">
        <v>2</v>
      </c>
      <c r="G69" s="27">
        <v>20</v>
      </c>
      <c r="H69" s="95" t="s">
        <v>101</v>
      </c>
      <c r="I69" s="121">
        <v>83850313</v>
      </c>
      <c r="J69" s="80">
        <v>0</v>
      </c>
      <c r="K69" s="80">
        <v>81482937</v>
      </c>
      <c r="L69" s="80">
        <v>0</v>
      </c>
      <c r="M69" s="80">
        <v>81482937</v>
      </c>
      <c r="N69" s="80">
        <v>7500335</v>
      </c>
      <c r="O69" s="80">
        <v>49522242</v>
      </c>
      <c r="P69" s="80">
        <v>7500335</v>
      </c>
      <c r="Q69" s="80">
        <v>49522242</v>
      </c>
      <c r="R69" s="29">
        <f t="shared" si="2"/>
        <v>0.9717666408710961</v>
      </c>
      <c r="S69" s="30">
        <f t="shared" si="3"/>
        <v>0.59060294742131736</v>
      </c>
    </row>
    <row r="70" spans="1:19" s="31" customFormat="1" ht="14.25">
      <c r="A70" s="87" t="s">
        <v>246</v>
      </c>
      <c r="B70" s="25">
        <v>2</v>
      </c>
      <c r="C70" s="26">
        <v>0</v>
      </c>
      <c r="D70" s="26">
        <v>4</v>
      </c>
      <c r="E70" s="27">
        <v>5</v>
      </c>
      <c r="F70" s="27">
        <v>5</v>
      </c>
      <c r="G70" s="27">
        <v>20</v>
      </c>
      <c r="H70" s="95" t="s">
        <v>102</v>
      </c>
      <c r="I70" s="121">
        <v>17458792</v>
      </c>
      <c r="J70" s="80">
        <v>0</v>
      </c>
      <c r="K70" s="80">
        <v>17056753</v>
      </c>
      <c r="L70" s="80">
        <v>0</v>
      </c>
      <c r="M70" s="80">
        <v>56753</v>
      </c>
      <c r="N70" s="80">
        <v>0</v>
      </c>
      <c r="O70" s="80">
        <v>0</v>
      </c>
      <c r="P70" s="80">
        <v>0</v>
      </c>
      <c r="Q70" s="80">
        <v>0</v>
      </c>
      <c r="R70" s="29">
        <f t="shared" si="2"/>
        <v>3.2506830942255339E-3</v>
      </c>
      <c r="S70" s="30">
        <f t="shared" si="3"/>
        <v>0</v>
      </c>
    </row>
    <row r="71" spans="1:19" s="31" customFormat="1" ht="14.25">
      <c r="A71" s="87" t="s">
        <v>247</v>
      </c>
      <c r="B71" s="25">
        <v>2</v>
      </c>
      <c r="C71" s="26">
        <v>0</v>
      </c>
      <c r="D71" s="26">
        <v>4</v>
      </c>
      <c r="E71" s="27">
        <v>5</v>
      </c>
      <c r="F71" s="27">
        <v>6</v>
      </c>
      <c r="G71" s="27">
        <v>20</v>
      </c>
      <c r="H71" s="95" t="s">
        <v>103</v>
      </c>
      <c r="I71" s="121">
        <v>18767295</v>
      </c>
      <c r="J71" s="80">
        <v>0</v>
      </c>
      <c r="K71" s="80">
        <v>17783095</v>
      </c>
      <c r="L71" s="80">
        <v>0</v>
      </c>
      <c r="M71" s="80">
        <v>17783095</v>
      </c>
      <c r="N71" s="80">
        <v>254340</v>
      </c>
      <c r="O71" s="80">
        <v>4691432</v>
      </c>
      <c r="P71" s="80">
        <v>254340</v>
      </c>
      <c r="Q71" s="80">
        <v>4691432</v>
      </c>
      <c r="R71" s="29">
        <f t="shared" si="2"/>
        <v>0.94755770610522183</v>
      </c>
      <c r="S71" s="30">
        <f t="shared" si="3"/>
        <v>0.2499791259209172</v>
      </c>
    </row>
    <row r="72" spans="1:19" s="31" customFormat="1" ht="14.25">
      <c r="A72" s="87" t="s">
        <v>248</v>
      </c>
      <c r="B72" s="25">
        <v>2</v>
      </c>
      <c r="C72" s="26">
        <v>0</v>
      </c>
      <c r="D72" s="26">
        <v>4</v>
      </c>
      <c r="E72" s="27">
        <v>5</v>
      </c>
      <c r="F72" s="27">
        <v>8</v>
      </c>
      <c r="G72" s="27">
        <v>20</v>
      </c>
      <c r="H72" s="95" t="s">
        <v>104</v>
      </c>
      <c r="I72" s="121">
        <v>106334821</v>
      </c>
      <c r="J72" s="80">
        <v>-3278816</v>
      </c>
      <c r="K72" s="80">
        <v>105836005</v>
      </c>
      <c r="L72" s="80">
        <v>0</v>
      </c>
      <c r="M72" s="80">
        <v>101056005</v>
      </c>
      <c r="N72" s="80">
        <v>0</v>
      </c>
      <c r="O72" s="80">
        <v>38261555</v>
      </c>
      <c r="P72" s="80">
        <v>0</v>
      </c>
      <c r="Q72" s="80">
        <v>38261555</v>
      </c>
      <c r="R72" s="29">
        <f t="shared" si="2"/>
        <v>0.95035665692238291</v>
      </c>
      <c r="S72" s="30">
        <f t="shared" si="3"/>
        <v>0.35982150193303097</v>
      </c>
    </row>
    <row r="73" spans="1:19" s="31" customFormat="1" ht="14.25">
      <c r="A73" s="87" t="s">
        <v>249</v>
      </c>
      <c r="B73" s="25">
        <v>2</v>
      </c>
      <c r="C73" s="26">
        <v>0</v>
      </c>
      <c r="D73" s="26">
        <v>4</v>
      </c>
      <c r="E73" s="27">
        <v>5</v>
      </c>
      <c r="F73" s="27">
        <v>9</v>
      </c>
      <c r="G73" s="27">
        <v>20</v>
      </c>
      <c r="H73" s="95" t="s">
        <v>105</v>
      </c>
      <c r="I73" s="121">
        <v>69719533</v>
      </c>
      <c r="J73" s="80">
        <v>-5995220</v>
      </c>
      <c r="K73" s="80">
        <v>36434056</v>
      </c>
      <c r="L73" s="80">
        <v>0</v>
      </c>
      <c r="M73" s="80">
        <v>35024056</v>
      </c>
      <c r="N73" s="80">
        <v>0</v>
      </c>
      <c r="O73" s="80">
        <v>19964495</v>
      </c>
      <c r="P73" s="80">
        <v>0</v>
      </c>
      <c r="Q73" s="80">
        <v>19964495</v>
      </c>
      <c r="R73" s="29">
        <f t="shared" ref="R73:R134" si="27">IFERROR((M73/I73),0)</f>
        <v>0.50235643431518684</v>
      </c>
      <c r="S73" s="30">
        <f t="shared" ref="S73:S134" si="28">IFERROR((O73/I73),0)</f>
        <v>0.28635439941916996</v>
      </c>
    </row>
    <row r="74" spans="1:19" s="31" customFormat="1" ht="14.25">
      <c r="A74" s="87" t="s">
        <v>250</v>
      </c>
      <c r="B74" s="25">
        <v>2</v>
      </c>
      <c r="C74" s="26">
        <v>0</v>
      </c>
      <c r="D74" s="26">
        <v>4</v>
      </c>
      <c r="E74" s="27">
        <v>5</v>
      </c>
      <c r="F74" s="27">
        <v>10</v>
      </c>
      <c r="G74" s="27">
        <v>20</v>
      </c>
      <c r="H74" s="95" t="s">
        <v>106</v>
      </c>
      <c r="I74" s="121">
        <v>277642275</v>
      </c>
      <c r="J74" s="80">
        <v>0</v>
      </c>
      <c r="K74" s="80">
        <v>277632582</v>
      </c>
      <c r="L74" s="80">
        <v>0</v>
      </c>
      <c r="M74" s="80">
        <v>266372582</v>
      </c>
      <c r="N74" s="80">
        <v>32324746</v>
      </c>
      <c r="O74" s="80">
        <v>161736943</v>
      </c>
      <c r="P74" s="80">
        <v>32324746</v>
      </c>
      <c r="Q74" s="80">
        <v>161736943</v>
      </c>
      <c r="R74" s="29">
        <f t="shared" si="27"/>
        <v>0.95940930465290275</v>
      </c>
      <c r="S74" s="30">
        <f t="shared" si="28"/>
        <v>0.58253716225311869</v>
      </c>
    </row>
    <row r="75" spans="1:19" s="31" customFormat="1" ht="14.25">
      <c r="A75" s="87" t="s">
        <v>251</v>
      </c>
      <c r="B75" s="25">
        <v>2</v>
      </c>
      <c r="C75" s="26">
        <v>0</v>
      </c>
      <c r="D75" s="26">
        <v>4</v>
      </c>
      <c r="E75" s="27">
        <v>5</v>
      </c>
      <c r="F75" s="27">
        <v>12</v>
      </c>
      <c r="G75" s="27">
        <v>20</v>
      </c>
      <c r="H75" s="95" t="s">
        <v>107</v>
      </c>
      <c r="I75" s="121">
        <v>20660488</v>
      </c>
      <c r="J75" s="80">
        <v>0</v>
      </c>
      <c r="K75" s="80">
        <v>659484</v>
      </c>
      <c r="L75" s="80">
        <v>0</v>
      </c>
      <c r="M75" s="80">
        <v>659484</v>
      </c>
      <c r="N75" s="80">
        <v>0</v>
      </c>
      <c r="O75" s="80">
        <v>578140</v>
      </c>
      <c r="P75" s="80">
        <v>0</v>
      </c>
      <c r="Q75" s="80">
        <v>578140</v>
      </c>
      <c r="R75" s="29">
        <f t="shared" si="27"/>
        <v>3.1920059197052847E-2</v>
      </c>
      <c r="S75" s="30">
        <f t="shared" si="28"/>
        <v>2.7982882108108967E-2</v>
      </c>
    </row>
    <row r="76" spans="1:19" s="24" customFormat="1" ht="14.25">
      <c r="A76" s="86" t="s">
        <v>168</v>
      </c>
      <c r="B76" s="19">
        <v>2</v>
      </c>
      <c r="C76" s="20">
        <v>0</v>
      </c>
      <c r="D76" s="20">
        <v>4</v>
      </c>
      <c r="E76" s="32">
        <v>6</v>
      </c>
      <c r="F76" s="21"/>
      <c r="G76" s="21"/>
      <c r="H76" s="94" t="s">
        <v>108</v>
      </c>
      <c r="I76" s="110">
        <f t="shared" ref="I76:Q76" si="29">SUM(I77:I81)</f>
        <v>238386385</v>
      </c>
      <c r="J76" s="79">
        <f t="shared" si="29"/>
        <v>0</v>
      </c>
      <c r="K76" s="79">
        <f t="shared" si="29"/>
        <v>230015699</v>
      </c>
      <c r="L76" s="79">
        <f t="shared" si="29"/>
        <v>0</v>
      </c>
      <c r="M76" s="79">
        <f t="shared" si="29"/>
        <v>219715699</v>
      </c>
      <c r="N76" s="79">
        <f t="shared" si="29"/>
        <v>15130507</v>
      </c>
      <c r="O76" s="79">
        <f t="shared" si="29"/>
        <v>52680748</v>
      </c>
      <c r="P76" s="79">
        <f t="shared" si="29"/>
        <v>15130507</v>
      </c>
      <c r="Q76" s="79">
        <f t="shared" si="29"/>
        <v>52680748</v>
      </c>
      <c r="R76" s="45">
        <f t="shared" si="27"/>
        <v>0.92167889118331991</v>
      </c>
      <c r="S76" s="34">
        <f t="shared" si="28"/>
        <v>0.22098891260086015</v>
      </c>
    </row>
    <row r="77" spans="1:19" s="31" customFormat="1" ht="14.25">
      <c r="A77" s="87" t="s">
        <v>252</v>
      </c>
      <c r="B77" s="25">
        <v>2</v>
      </c>
      <c r="C77" s="26">
        <v>0</v>
      </c>
      <c r="D77" s="26">
        <v>4</v>
      </c>
      <c r="E77" s="27">
        <v>6</v>
      </c>
      <c r="F77" s="27">
        <v>2</v>
      </c>
      <c r="G77" s="27">
        <v>20</v>
      </c>
      <c r="H77" s="95" t="s">
        <v>109</v>
      </c>
      <c r="I77" s="121">
        <v>223429847</v>
      </c>
      <c r="J77" s="80">
        <v>0</v>
      </c>
      <c r="K77" s="80">
        <v>221256447</v>
      </c>
      <c r="L77" s="80">
        <v>0</v>
      </c>
      <c r="M77" s="80">
        <v>210956447</v>
      </c>
      <c r="N77" s="80">
        <v>14597457</v>
      </c>
      <c r="O77" s="80">
        <v>44597995</v>
      </c>
      <c r="P77" s="80">
        <v>14597457</v>
      </c>
      <c r="Q77" s="80">
        <v>44597995</v>
      </c>
      <c r="R77" s="29">
        <f t="shared" si="27"/>
        <v>0.94417308086864504</v>
      </c>
      <c r="S77" s="30">
        <f t="shared" si="28"/>
        <v>0.1996062549333438</v>
      </c>
    </row>
    <row r="78" spans="1:19" s="31" customFormat="1" ht="14.25">
      <c r="A78" s="87" t="s">
        <v>253</v>
      </c>
      <c r="B78" s="25">
        <v>2</v>
      </c>
      <c r="C78" s="26">
        <v>0</v>
      </c>
      <c r="D78" s="26">
        <v>4</v>
      </c>
      <c r="E78" s="27">
        <v>6</v>
      </c>
      <c r="F78" s="27">
        <v>3</v>
      </c>
      <c r="G78" s="27">
        <v>20</v>
      </c>
      <c r="H78" s="95" t="s">
        <v>110</v>
      </c>
      <c r="I78" s="121">
        <v>2294144</v>
      </c>
      <c r="J78" s="80">
        <v>0</v>
      </c>
      <c r="K78" s="80">
        <v>2217211</v>
      </c>
      <c r="L78" s="80">
        <v>0</v>
      </c>
      <c r="M78" s="80">
        <v>2217211</v>
      </c>
      <c r="N78" s="80">
        <v>76431</v>
      </c>
      <c r="O78" s="80">
        <v>2170092</v>
      </c>
      <c r="P78" s="80">
        <v>76431</v>
      </c>
      <c r="Q78" s="80">
        <v>2170092</v>
      </c>
      <c r="R78" s="29">
        <f t="shared" si="27"/>
        <v>0.96646548778106345</v>
      </c>
      <c r="S78" s="30">
        <f t="shared" si="28"/>
        <v>0.94592667243207051</v>
      </c>
    </row>
    <row r="79" spans="1:19" s="31" customFormat="1" ht="14.25">
      <c r="A79" s="87" t="s">
        <v>254</v>
      </c>
      <c r="B79" s="25">
        <v>2</v>
      </c>
      <c r="C79" s="26">
        <v>0</v>
      </c>
      <c r="D79" s="26">
        <v>4</v>
      </c>
      <c r="E79" s="27">
        <v>6</v>
      </c>
      <c r="F79" s="27">
        <v>5</v>
      </c>
      <c r="G79" s="27">
        <v>20</v>
      </c>
      <c r="H79" s="95" t="s">
        <v>111</v>
      </c>
      <c r="I79" s="121">
        <v>1063225</v>
      </c>
      <c r="J79" s="80">
        <v>0</v>
      </c>
      <c r="K79" s="80">
        <v>936065</v>
      </c>
      <c r="L79" s="80">
        <v>0</v>
      </c>
      <c r="M79" s="80">
        <v>936065</v>
      </c>
      <c r="N79" s="80">
        <v>0</v>
      </c>
      <c r="O79" s="80">
        <v>374331</v>
      </c>
      <c r="P79" s="80">
        <v>0</v>
      </c>
      <c r="Q79" s="80">
        <v>374331</v>
      </c>
      <c r="R79" s="29">
        <f t="shared" si="27"/>
        <v>0.88040160831432668</v>
      </c>
      <c r="S79" s="30">
        <f t="shared" si="28"/>
        <v>0.35207129252980318</v>
      </c>
    </row>
    <row r="80" spans="1:19" s="31" customFormat="1" ht="14.25">
      <c r="A80" s="87" t="s">
        <v>255</v>
      </c>
      <c r="B80" s="25">
        <v>2</v>
      </c>
      <c r="C80" s="26">
        <v>0</v>
      </c>
      <c r="D80" s="26">
        <v>4</v>
      </c>
      <c r="E80" s="27">
        <v>6</v>
      </c>
      <c r="F80" s="27">
        <v>7</v>
      </c>
      <c r="G80" s="27">
        <v>20</v>
      </c>
      <c r="H80" s="95" t="s">
        <v>112</v>
      </c>
      <c r="I80" s="121">
        <v>8539035</v>
      </c>
      <c r="J80" s="80">
        <v>0</v>
      </c>
      <c r="K80" s="80">
        <v>3720735</v>
      </c>
      <c r="L80" s="80">
        <v>0</v>
      </c>
      <c r="M80" s="80">
        <v>3720735</v>
      </c>
      <c r="N80" s="80">
        <v>456619</v>
      </c>
      <c r="O80" s="80">
        <v>3696427</v>
      </c>
      <c r="P80" s="80">
        <v>456619</v>
      </c>
      <c r="Q80" s="80">
        <v>3696427</v>
      </c>
      <c r="R80" s="29">
        <f t="shared" si="27"/>
        <v>0.43573249202046838</v>
      </c>
      <c r="S80" s="30">
        <f t="shared" si="28"/>
        <v>0.43288580032755458</v>
      </c>
    </row>
    <row r="81" spans="1:19" s="31" customFormat="1" ht="14.25">
      <c r="A81" s="87" t="s">
        <v>256</v>
      </c>
      <c r="B81" s="25">
        <v>2</v>
      </c>
      <c r="C81" s="26">
        <v>0</v>
      </c>
      <c r="D81" s="26">
        <v>4</v>
      </c>
      <c r="E81" s="27">
        <v>6</v>
      </c>
      <c r="F81" s="27">
        <v>8</v>
      </c>
      <c r="G81" s="27">
        <v>20</v>
      </c>
      <c r="H81" s="95" t="s">
        <v>113</v>
      </c>
      <c r="I81" s="121">
        <v>3060134</v>
      </c>
      <c r="J81" s="80">
        <v>0</v>
      </c>
      <c r="K81" s="80">
        <v>1885241</v>
      </c>
      <c r="L81" s="80">
        <v>0</v>
      </c>
      <c r="M81" s="80">
        <v>1885241</v>
      </c>
      <c r="N81" s="80">
        <v>0</v>
      </c>
      <c r="O81" s="80">
        <v>1841903</v>
      </c>
      <c r="P81" s="80">
        <v>0</v>
      </c>
      <c r="Q81" s="80">
        <v>1841903</v>
      </c>
      <c r="R81" s="29">
        <f t="shared" si="27"/>
        <v>0.61606485206203387</v>
      </c>
      <c r="S81" s="30">
        <f t="shared" si="28"/>
        <v>0.60190272713547843</v>
      </c>
    </row>
    <row r="82" spans="1:19" s="24" customFormat="1" ht="14.25">
      <c r="A82" s="86" t="s">
        <v>169</v>
      </c>
      <c r="B82" s="19">
        <v>2</v>
      </c>
      <c r="C82" s="20">
        <v>0</v>
      </c>
      <c r="D82" s="20">
        <v>4</v>
      </c>
      <c r="E82" s="32">
        <v>7</v>
      </c>
      <c r="F82" s="21"/>
      <c r="G82" s="21"/>
      <c r="H82" s="94" t="s">
        <v>114</v>
      </c>
      <c r="I82" s="110">
        <f>SUM(I83:I84)</f>
        <v>134581944</v>
      </c>
      <c r="J82" s="79">
        <f t="shared" ref="J82:Q82" si="30">SUM(J83:J84)</f>
        <v>2614800</v>
      </c>
      <c r="K82" s="79">
        <f t="shared" si="30"/>
        <v>50074511</v>
      </c>
      <c r="L82" s="79">
        <f t="shared" si="30"/>
        <v>0</v>
      </c>
      <c r="M82" s="79">
        <f t="shared" si="30"/>
        <v>47459711</v>
      </c>
      <c r="N82" s="79">
        <f t="shared" si="30"/>
        <v>2033224</v>
      </c>
      <c r="O82" s="79">
        <f t="shared" si="30"/>
        <v>10164990</v>
      </c>
      <c r="P82" s="79">
        <f t="shared" si="30"/>
        <v>2033224</v>
      </c>
      <c r="Q82" s="79">
        <f t="shared" si="30"/>
        <v>10164990</v>
      </c>
      <c r="R82" s="45">
        <f t="shared" si="27"/>
        <v>0.35264545591643409</v>
      </c>
      <c r="S82" s="34">
        <f t="shared" si="28"/>
        <v>7.5530117175302502E-2</v>
      </c>
    </row>
    <row r="83" spans="1:19" s="31" customFormat="1" ht="14.25">
      <c r="A83" s="87" t="s">
        <v>257</v>
      </c>
      <c r="B83" s="25">
        <v>2</v>
      </c>
      <c r="C83" s="26">
        <v>0</v>
      </c>
      <c r="D83" s="26">
        <v>4</v>
      </c>
      <c r="E83" s="27">
        <v>7</v>
      </c>
      <c r="F83" s="27">
        <v>5</v>
      </c>
      <c r="G83" s="27">
        <v>20</v>
      </c>
      <c r="H83" s="95" t="s">
        <v>115</v>
      </c>
      <c r="I83" s="121">
        <v>17411824</v>
      </c>
      <c r="J83" s="80">
        <v>2614800</v>
      </c>
      <c r="K83" s="80">
        <v>5336271</v>
      </c>
      <c r="L83" s="80">
        <v>0</v>
      </c>
      <c r="M83" s="80">
        <v>2721471</v>
      </c>
      <c r="N83" s="80">
        <v>939729</v>
      </c>
      <c r="O83" s="80">
        <v>2607449</v>
      </c>
      <c r="P83" s="80">
        <v>939729</v>
      </c>
      <c r="Q83" s="80">
        <v>2607449</v>
      </c>
      <c r="R83" s="29">
        <f t="shared" si="27"/>
        <v>0.15630016705889055</v>
      </c>
      <c r="S83" s="30">
        <f t="shared" si="28"/>
        <v>0.14975162854850818</v>
      </c>
    </row>
    <row r="84" spans="1:19" s="31" customFormat="1" ht="14.25">
      <c r="A84" s="87" t="s">
        <v>258</v>
      </c>
      <c r="B84" s="25">
        <v>2</v>
      </c>
      <c r="C84" s="26">
        <v>0</v>
      </c>
      <c r="D84" s="26">
        <v>4</v>
      </c>
      <c r="E84" s="27">
        <v>7</v>
      </c>
      <c r="F84" s="27">
        <v>6</v>
      </c>
      <c r="G84" s="27">
        <v>20</v>
      </c>
      <c r="H84" s="95" t="s">
        <v>116</v>
      </c>
      <c r="I84" s="121">
        <v>117170120</v>
      </c>
      <c r="J84" s="80">
        <v>0</v>
      </c>
      <c r="K84" s="80">
        <v>44738240</v>
      </c>
      <c r="L84" s="80">
        <v>0</v>
      </c>
      <c r="M84" s="80">
        <v>44738240</v>
      </c>
      <c r="N84" s="80">
        <v>1093495</v>
      </c>
      <c r="O84" s="80">
        <v>7557541</v>
      </c>
      <c r="P84" s="80">
        <v>1093495</v>
      </c>
      <c r="Q84" s="80">
        <v>7557541</v>
      </c>
      <c r="R84" s="29">
        <f t="shared" si="27"/>
        <v>0.38182294257273097</v>
      </c>
      <c r="S84" s="30">
        <f t="shared" si="28"/>
        <v>6.4500582571734161E-2</v>
      </c>
    </row>
    <row r="85" spans="1:19" s="24" customFormat="1" ht="14.25">
      <c r="A85" s="86" t="s">
        <v>170</v>
      </c>
      <c r="B85" s="19">
        <v>2</v>
      </c>
      <c r="C85" s="20">
        <v>0</v>
      </c>
      <c r="D85" s="20">
        <v>4</v>
      </c>
      <c r="E85" s="32">
        <v>8</v>
      </c>
      <c r="F85" s="21"/>
      <c r="G85" s="21"/>
      <c r="H85" s="94" t="s">
        <v>117</v>
      </c>
      <c r="I85" s="110">
        <f t="shared" ref="I85:Q85" si="31">SUM(I86:I90)</f>
        <v>704168624</v>
      </c>
      <c r="J85" s="79">
        <f t="shared" si="31"/>
        <v>156000000</v>
      </c>
      <c r="K85" s="79">
        <f t="shared" si="31"/>
        <v>702505716</v>
      </c>
      <c r="L85" s="79">
        <f t="shared" si="31"/>
        <v>156000000</v>
      </c>
      <c r="M85" s="79">
        <f t="shared" si="31"/>
        <v>680317275</v>
      </c>
      <c r="N85" s="79">
        <f t="shared" si="31"/>
        <v>13841294.879999999</v>
      </c>
      <c r="O85" s="79">
        <f t="shared" si="31"/>
        <v>313268343.73000002</v>
      </c>
      <c r="P85" s="79">
        <f t="shared" si="31"/>
        <v>13841294.879999999</v>
      </c>
      <c r="Q85" s="79">
        <f t="shared" si="31"/>
        <v>313268343.73000002</v>
      </c>
      <c r="R85" s="45">
        <f t="shared" si="27"/>
        <v>0.96612835592629298</v>
      </c>
      <c r="S85" s="34">
        <f t="shared" si="28"/>
        <v>0.44487688467357789</v>
      </c>
    </row>
    <row r="86" spans="1:19" s="31" customFormat="1" ht="14.25">
      <c r="A86" s="87" t="s">
        <v>259</v>
      </c>
      <c r="B86" s="25">
        <v>2</v>
      </c>
      <c r="C86" s="26">
        <v>0</v>
      </c>
      <c r="D86" s="26">
        <v>4</v>
      </c>
      <c r="E86" s="27">
        <v>8</v>
      </c>
      <c r="F86" s="27">
        <v>1</v>
      </c>
      <c r="G86" s="27">
        <v>20</v>
      </c>
      <c r="H86" s="95" t="s">
        <v>118</v>
      </c>
      <c r="I86" s="121">
        <v>50188379</v>
      </c>
      <c r="J86" s="80">
        <v>0</v>
      </c>
      <c r="K86" s="80">
        <v>50188379</v>
      </c>
      <c r="L86" s="80">
        <v>0</v>
      </c>
      <c r="M86" s="80">
        <v>50188379</v>
      </c>
      <c r="N86" s="80">
        <v>1273641</v>
      </c>
      <c r="O86" s="80">
        <v>11368178</v>
      </c>
      <c r="P86" s="80">
        <v>1273641</v>
      </c>
      <c r="Q86" s="80">
        <v>11368178</v>
      </c>
      <c r="R86" s="29">
        <f t="shared" si="27"/>
        <v>1</v>
      </c>
      <c r="S86" s="30">
        <f t="shared" si="28"/>
        <v>0.22651016483317782</v>
      </c>
    </row>
    <row r="87" spans="1:19" s="31" customFormat="1" ht="14.25">
      <c r="A87" s="87" t="s">
        <v>260</v>
      </c>
      <c r="B87" s="25">
        <v>2</v>
      </c>
      <c r="C87" s="26">
        <v>0</v>
      </c>
      <c r="D87" s="26">
        <v>4</v>
      </c>
      <c r="E87" s="27">
        <v>8</v>
      </c>
      <c r="F87" s="27">
        <v>2</v>
      </c>
      <c r="G87" s="27">
        <v>20</v>
      </c>
      <c r="H87" s="95" t="s">
        <v>119</v>
      </c>
      <c r="I87" s="121">
        <v>512895136</v>
      </c>
      <c r="J87" s="80">
        <v>156000000</v>
      </c>
      <c r="K87" s="80">
        <v>512895136</v>
      </c>
      <c r="L87" s="80">
        <v>156000000</v>
      </c>
      <c r="M87" s="80">
        <v>512895136</v>
      </c>
      <c r="N87" s="80">
        <v>396982</v>
      </c>
      <c r="O87" s="80">
        <v>243305252</v>
      </c>
      <c r="P87" s="80">
        <v>396982</v>
      </c>
      <c r="Q87" s="80">
        <v>243305252</v>
      </c>
      <c r="R87" s="29">
        <f t="shared" si="27"/>
        <v>1</v>
      </c>
      <c r="S87" s="30">
        <f t="shared" si="28"/>
        <v>0.47437621245056999</v>
      </c>
    </row>
    <row r="88" spans="1:19" s="31" customFormat="1" ht="14.25">
      <c r="A88" s="87" t="s">
        <v>261</v>
      </c>
      <c r="B88" s="25">
        <v>2</v>
      </c>
      <c r="C88" s="26">
        <v>0</v>
      </c>
      <c r="D88" s="26"/>
      <c r="E88" s="27">
        <v>8</v>
      </c>
      <c r="F88" s="27">
        <v>3</v>
      </c>
      <c r="G88" s="27">
        <v>20</v>
      </c>
      <c r="H88" s="95" t="s">
        <v>120</v>
      </c>
      <c r="I88" s="121">
        <v>1672946</v>
      </c>
      <c r="J88" s="80">
        <v>0</v>
      </c>
      <c r="K88" s="80">
        <v>10038</v>
      </c>
      <c r="L88" s="80">
        <v>0</v>
      </c>
      <c r="M88" s="80">
        <v>10038</v>
      </c>
      <c r="N88" s="80">
        <v>0</v>
      </c>
      <c r="O88" s="80">
        <v>0</v>
      </c>
      <c r="P88" s="80">
        <v>0</v>
      </c>
      <c r="Q88" s="80">
        <v>0</v>
      </c>
      <c r="R88" s="29">
        <f t="shared" si="27"/>
        <v>6.0001936703276736E-3</v>
      </c>
      <c r="S88" s="30">
        <f t="shared" si="28"/>
        <v>0</v>
      </c>
    </row>
    <row r="89" spans="1:19" s="31" customFormat="1" ht="14.25">
      <c r="A89" s="87" t="s">
        <v>262</v>
      </c>
      <c r="B89" s="25">
        <v>2</v>
      </c>
      <c r="C89" s="26">
        <v>0</v>
      </c>
      <c r="D89" s="26">
        <v>4</v>
      </c>
      <c r="E89" s="27">
        <v>8</v>
      </c>
      <c r="F89" s="27">
        <v>5</v>
      </c>
      <c r="G89" s="27">
        <v>20</v>
      </c>
      <c r="H89" s="95" t="s">
        <v>121</v>
      </c>
      <c r="I89" s="121">
        <v>50188379</v>
      </c>
      <c r="J89" s="80">
        <v>0</v>
      </c>
      <c r="K89" s="80">
        <v>50188379</v>
      </c>
      <c r="L89" s="80">
        <v>0</v>
      </c>
      <c r="M89" s="80">
        <v>50188379</v>
      </c>
      <c r="N89" s="80">
        <v>4963988.88</v>
      </c>
      <c r="O89" s="80">
        <v>28307662.73</v>
      </c>
      <c r="P89" s="80">
        <v>4963988.88</v>
      </c>
      <c r="Q89" s="80">
        <v>28307662.73</v>
      </c>
      <c r="R89" s="29">
        <f t="shared" si="27"/>
        <v>1</v>
      </c>
      <c r="S89" s="30">
        <f t="shared" si="28"/>
        <v>0.56402823310950134</v>
      </c>
    </row>
    <row r="90" spans="1:19" s="31" customFormat="1" ht="14.25">
      <c r="A90" s="87" t="s">
        <v>263</v>
      </c>
      <c r="B90" s="25">
        <v>2</v>
      </c>
      <c r="C90" s="26">
        <v>0</v>
      </c>
      <c r="D90" s="26">
        <v>4</v>
      </c>
      <c r="E90" s="27">
        <v>8</v>
      </c>
      <c r="F90" s="27">
        <v>6</v>
      </c>
      <c r="G90" s="27">
        <v>20</v>
      </c>
      <c r="H90" s="95" t="s">
        <v>122</v>
      </c>
      <c r="I90" s="121">
        <v>89223784</v>
      </c>
      <c r="J90" s="80">
        <v>0</v>
      </c>
      <c r="K90" s="80">
        <v>89223784</v>
      </c>
      <c r="L90" s="80">
        <v>0</v>
      </c>
      <c r="M90" s="80">
        <v>67035343</v>
      </c>
      <c r="N90" s="80">
        <v>7206683</v>
      </c>
      <c r="O90" s="80">
        <v>30287251</v>
      </c>
      <c r="P90" s="80">
        <v>7206683</v>
      </c>
      <c r="Q90" s="80">
        <v>30287251</v>
      </c>
      <c r="R90" s="29">
        <f t="shared" si="27"/>
        <v>0.7513169694753139</v>
      </c>
      <c r="S90" s="30">
        <f t="shared" si="28"/>
        <v>0.3394526620839125</v>
      </c>
    </row>
    <row r="91" spans="1:19" s="24" customFormat="1" ht="14.25">
      <c r="A91" s="86" t="s">
        <v>171</v>
      </c>
      <c r="B91" s="19">
        <v>2</v>
      </c>
      <c r="C91" s="20">
        <v>0</v>
      </c>
      <c r="D91" s="20">
        <v>4</v>
      </c>
      <c r="E91" s="32">
        <v>9</v>
      </c>
      <c r="F91" s="21"/>
      <c r="G91" s="21"/>
      <c r="H91" s="94" t="s">
        <v>123</v>
      </c>
      <c r="I91" s="110">
        <f t="shared" ref="I91:Q91" si="32">SUM(I92:I93)</f>
        <v>716864128</v>
      </c>
      <c r="J91" s="79">
        <f t="shared" si="32"/>
        <v>76743</v>
      </c>
      <c r="K91" s="79">
        <f t="shared" si="32"/>
        <v>710288648</v>
      </c>
      <c r="L91" s="79">
        <f t="shared" si="32"/>
        <v>0</v>
      </c>
      <c r="M91" s="79">
        <f t="shared" si="32"/>
        <v>448415442</v>
      </c>
      <c r="N91" s="79">
        <f t="shared" si="32"/>
        <v>442651314</v>
      </c>
      <c r="O91" s="79">
        <f t="shared" si="32"/>
        <v>444669956</v>
      </c>
      <c r="P91" s="79">
        <f t="shared" si="32"/>
        <v>0</v>
      </c>
      <c r="Q91" s="79">
        <f t="shared" si="32"/>
        <v>2018642</v>
      </c>
      <c r="R91" s="45">
        <f t="shared" si="27"/>
        <v>0.62552361665947387</v>
      </c>
      <c r="S91" s="34">
        <f t="shared" si="28"/>
        <v>0.62029879670586618</v>
      </c>
    </row>
    <row r="92" spans="1:19" s="31" customFormat="1" ht="14.25">
      <c r="A92" s="87" t="s">
        <v>264</v>
      </c>
      <c r="B92" s="25">
        <v>2</v>
      </c>
      <c r="C92" s="26">
        <v>0</v>
      </c>
      <c r="D92" s="26">
        <v>4</v>
      </c>
      <c r="E92" s="27">
        <v>9</v>
      </c>
      <c r="F92" s="27">
        <v>5</v>
      </c>
      <c r="G92" s="27">
        <v>20</v>
      </c>
      <c r="H92" s="95" t="s">
        <v>124</v>
      </c>
      <c r="I92" s="121">
        <v>155715297</v>
      </c>
      <c r="J92" s="80">
        <v>-497534</v>
      </c>
      <c r="K92" s="80">
        <v>155617763</v>
      </c>
      <c r="L92" s="80">
        <v>0</v>
      </c>
      <c r="M92" s="80">
        <v>155617763</v>
      </c>
      <c r="N92" s="80">
        <v>154502466</v>
      </c>
      <c r="O92" s="80">
        <v>154508037</v>
      </c>
      <c r="P92" s="80">
        <v>0</v>
      </c>
      <c r="Q92" s="80">
        <v>5571</v>
      </c>
      <c r="R92" s="29">
        <f t="shared" si="27"/>
        <v>0.99937363893028441</v>
      </c>
      <c r="S92" s="30">
        <f t="shared" si="28"/>
        <v>0.99224700448023417</v>
      </c>
    </row>
    <row r="93" spans="1:19" s="31" customFormat="1" ht="14.25">
      <c r="A93" s="87" t="s">
        <v>265</v>
      </c>
      <c r="B93" s="25">
        <v>2</v>
      </c>
      <c r="C93" s="26">
        <v>0</v>
      </c>
      <c r="D93" s="26">
        <v>4</v>
      </c>
      <c r="E93" s="27">
        <v>9</v>
      </c>
      <c r="F93" s="27">
        <v>13</v>
      </c>
      <c r="G93" s="27">
        <v>20</v>
      </c>
      <c r="H93" s="95" t="s">
        <v>125</v>
      </c>
      <c r="I93" s="121">
        <v>561148831</v>
      </c>
      <c r="J93" s="80">
        <v>574277</v>
      </c>
      <c r="K93" s="80">
        <v>554670885</v>
      </c>
      <c r="L93" s="80">
        <v>0</v>
      </c>
      <c r="M93" s="80">
        <v>292797679</v>
      </c>
      <c r="N93" s="80">
        <v>288148848</v>
      </c>
      <c r="O93" s="80">
        <v>290161919</v>
      </c>
      <c r="P93" s="80">
        <v>0</v>
      </c>
      <c r="Q93" s="80">
        <v>2013071</v>
      </c>
      <c r="R93" s="29">
        <f t="shared" si="27"/>
        <v>0.52178256965842273</v>
      </c>
      <c r="S93" s="30">
        <f t="shared" si="28"/>
        <v>0.51708549135336257</v>
      </c>
    </row>
    <row r="94" spans="1:19" s="24" customFormat="1" ht="14.25">
      <c r="A94" s="86" t="s">
        <v>172</v>
      </c>
      <c r="B94" s="19">
        <v>2</v>
      </c>
      <c r="C94" s="20">
        <v>0</v>
      </c>
      <c r="D94" s="20">
        <v>4</v>
      </c>
      <c r="E94" s="32">
        <v>10</v>
      </c>
      <c r="F94" s="21"/>
      <c r="G94" s="21"/>
      <c r="H94" s="94" t="s">
        <v>126</v>
      </c>
      <c r="I94" s="110">
        <f t="shared" ref="I94:Q94" si="33">SUM(I95:I96)</f>
        <v>11041970</v>
      </c>
      <c r="J94" s="79">
        <f t="shared" si="33"/>
        <v>0</v>
      </c>
      <c r="K94" s="79">
        <f t="shared" si="33"/>
        <v>10985256</v>
      </c>
      <c r="L94" s="79">
        <f t="shared" si="33"/>
        <v>0</v>
      </c>
      <c r="M94" s="79">
        <f t="shared" si="33"/>
        <v>10985256</v>
      </c>
      <c r="N94" s="79">
        <f t="shared" si="33"/>
        <v>737681</v>
      </c>
      <c r="O94" s="79">
        <f t="shared" si="33"/>
        <v>4994685</v>
      </c>
      <c r="P94" s="79">
        <f t="shared" si="33"/>
        <v>737681</v>
      </c>
      <c r="Q94" s="79">
        <f t="shared" si="33"/>
        <v>4994685</v>
      </c>
      <c r="R94" s="45">
        <f t="shared" si="27"/>
        <v>0.99486377883656629</v>
      </c>
      <c r="S94" s="34">
        <f t="shared" si="28"/>
        <v>0.45233640373955009</v>
      </c>
    </row>
    <row r="95" spans="1:19" s="31" customFormat="1" ht="14.25">
      <c r="A95" s="87" t="s">
        <v>266</v>
      </c>
      <c r="B95" s="25">
        <v>2</v>
      </c>
      <c r="C95" s="26">
        <v>0</v>
      </c>
      <c r="D95" s="26">
        <v>4</v>
      </c>
      <c r="E95" s="27">
        <v>10</v>
      </c>
      <c r="F95" s="27">
        <v>1</v>
      </c>
      <c r="G95" s="27">
        <v>20</v>
      </c>
      <c r="H95" s="95" t="s">
        <v>127</v>
      </c>
      <c r="I95" s="121">
        <v>10841216</v>
      </c>
      <c r="J95" s="80">
        <v>0</v>
      </c>
      <c r="K95" s="80">
        <v>10784502</v>
      </c>
      <c r="L95" s="80">
        <v>0</v>
      </c>
      <c r="M95" s="80">
        <v>10784502</v>
      </c>
      <c r="N95" s="80">
        <v>737681</v>
      </c>
      <c r="O95" s="80">
        <v>4994685</v>
      </c>
      <c r="P95" s="80">
        <v>737681</v>
      </c>
      <c r="Q95" s="80">
        <v>4994685</v>
      </c>
      <c r="R95" s="29">
        <f t="shared" si="27"/>
        <v>0.99476866801657671</v>
      </c>
      <c r="S95" s="30">
        <f t="shared" si="28"/>
        <v>0.46071261747759662</v>
      </c>
    </row>
    <row r="96" spans="1:19" s="31" customFormat="1" ht="14.25">
      <c r="A96" s="87" t="s">
        <v>267</v>
      </c>
      <c r="B96" s="25">
        <v>2</v>
      </c>
      <c r="C96" s="26">
        <v>0</v>
      </c>
      <c r="D96" s="26">
        <v>4</v>
      </c>
      <c r="E96" s="27">
        <v>10</v>
      </c>
      <c r="F96" s="27">
        <v>2</v>
      </c>
      <c r="G96" s="27">
        <v>20</v>
      </c>
      <c r="H96" s="95" t="s">
        <v>128</v>
      </c>
      <c r="I96" s="121">
        <v>200754</v>
      </c>
      <c r="J96" s="80">
        <v>0</v>
      </c>
      <c r="K96" s="80">
        <v>200754</v>
      </c>
      <c r="L96" s="80">
        <v>0</v>
      </c>
      <c r="M96" s="80">
        <v>200754</v>
      </c>
      <c r="N96" s="80">
        <v>0</v>
      </c>
      <c r="O96" s="80">
        <v>0</v>
      </c>
      <c r="P96" s="80">
        <v>0</v>
      </c>
      <c r="Q96" s="80">
        <v>0</v>
      </c>
      <c r="R96" s="29">
        <f t="shared" si="27"/>
        <v>1</v>
      </c>
      <c r="S96" s="30">
        <f t="shared" si="28"/>
        <v>0</v>
      </c>
    </row>
    <row r="97" spans="1:19" s="24" customFormat="1" ht="14.25">
      <c r="A97" s="86" t="s">
        <v>173</v>
      </c>
      <c r="B97" s="19">
        <v>2</v>
      </c>
      <c r="C97" s="20">
        <v>0</v>
      </c>
      <c r="D97" s="20">
        <v>4</v>
      </c>
      <c r="E97" s="32">
        <v>11</v>
      </c>
      <c r="F97" s="21"/>
      <c r="G97" s="21"/>
      <c r="H97" s="94" t="s">
        <v>129</v>
      </c>
      <c r="I97" s="110">
        <f>SUM(I98:I98)</f>
        <v>85641442</v>
      </c>
      <c r="J97" s="79">
        <f t="shared" ref="J97:Q97" si="34">SUM(J98:J98)</f>
        <v>0</v>
      </c>
      <c r="K97" s="79">
        <f t="shared" si="34"/>
        <v>85557649</v>
      </c>
      <c r="L97" s="79">
        <f t="shared" si="34"/>
        <v>6501390</v>
      </c>
      <c r="M97" s="79">
        <f t="shared" si="34"/>
        <v>74986262</v>
      </c>
      <c r="N97" s="79">
        <f t="shared" si="34"/>
        <v>10432478</v>
      </c>
      <c r="O97" s="79">
        <f t="shared" si="34"/>
        <v>68096859</v>
      </c>
      <c r="P97" s="79">
        <f t="shared" si="34"/>
        <v>11889886</v>
      </c>
      <c r="Q97" s="79">
        <f t="shared" si="34"/>
        <v>68096859</v>
      </c>
      <c r="R97" s="45">
        <f t="shared" si="27"/>
        <v>0.87558383241608662</v>
      </c>
      <c r="S97" s="34">
        <f t="shared" si="28"/>
        <v>0.79513909866207066</v>
      </c>
    </row>
    <row r="98" spans="1:19" s="31" customFormat="1" ht="14.25">
      <c r="A98" s="87" t="s">
        <v>268</v>
      </c>
      <c r="B98" s="25">
        <v>2</v>
      </c>
      <c r="C98" s="26">
        <v>0</v>
      </c>
      <c r="D98" s="26">
        <v>4</v>
      </c>
      <c r="E98" s="27">
        <v>11</v>
      </c>
      <c r="F98" s="27">
        <v>2</v>
      </c>
      <c r="G98" s="27">
        <v>20</v>
      </c>
      <c r="H98" s="95" t="s">
        <v>130</v>
      </c>
      <c r="I98" s="121">
        <v>85641442</v>
      </c>
      <c r="J98" s="80">
        <v>0</v>
      </c>
      <c r="K98" s="80">
        <v>85557649</v>
      </c>
      <c r="L98" s="80">
        <v>6501390</v>
      </c>
      <c r="M98" s="80">
        <v>74986262</v>
      </c>
      <c r="N98" s="80">
        <v>10432478</v>
      </c>
      <c r="O98" s="80">
        <v>68096859</v>
      </c>
      <c r="P98" s="80">
        <v>11889886</v>
      </c>
      <c r="Q98" s="80">
        <v>68096859</v>
      </c>
      <c r="R98" s="29">
        <f t="shared" si="27"/>
        <v>0.87558383241608662</v>
      </c>
      <c r="S98" s="30">
        <f t="shared" si="28"/>
        <v>0.79513909866207066</v>
      </c>
    </row>
    <row r="99" spans="1:19" s="24" customFormat="1" ht="14.25">
      <c r="A99" s="86" t="s">
        <v>174</v>
      </c>
      <c r="B99" s="19">
        <v>2</v>
      </c>
      <c r="C99" s="20">
        <v>0</v>
      </c>
      <c r="D99" s="20">
        <v>4</v>
      </c>
      <c r="E99" s="32">
        <v>17</v>
      </c>
      <c r="F99" s="21"/>
      <c r="G99" s="21"/>
      <c r="H99" s="94" t="s">
        <v>131</v>
      </c>
      <c r="I99" s="110">
        <f t="shared" ref="I99:S99" si="35">SUM(I100:I101)</f>
        <v>87562</v>
      </c>
      <c r="J99" s="79">
        <f t="shared" si="35"/>
        <v>0</v>
      </c>
      <c r="K99" s="79">
        <f t="shared" si="35"/>
        <v>68926</v>
      </c>
      <c r="L99" s="79">
        <f t="shared" si="35"/>
        <v>0</v>
      </c>
      <c r="M99" s="79">
        <f t="shared" si="35"/>
        <v>68926</v>
      </c>
      <c r="N99" s="79">
        <f t="shared" si="35"/>
        <v>0</v>
      </c>
      <c r="O99" s="79">
        <f t="shared" si="35"/>
        <v>13779</v>
      </c>
      <c r="P99" s="79">
        <f t="shared" si="35"/>
        <v>0</v>
      </c>
      <c r="Q99" s="79">
        <f t="shared" si="35"/>
        <v>13779</v>
      </c>
      <c r="R99" s="46">
        <f t="shared" si="35"/>
        <v>1.5743358991343277</v>
      </c>
      <c r="S99" s="112">
        <f t="shared" si="35"/>
        <v>0.31472556588474454</v>
      </c>
    </row>
    <row r="100" spans="1:19" s="31" customFormat="1" ht="14.25">
      <c r="A100" s="87" t="s">
        <v>269</v>
      </c>
      <c r="B100" s="25">
        <v>2</v>
      </c>
      <c r="C100" s="26">
        <v>0</v>
      </c>
      <c r="D100" s="26">
        <v>4</v>
      </c>
      <c r="E100" s="27">
        <v>17</v>
      </c>
      <c r="F100" s="27">
        <v>1</v>
      </c>
      <c r="G100" s="27">
        <v>20</v>
      </c>
      <c r="H100" s="95" t="s">
        <v>132</v>
      </c>
      <c r="I100" s="121">
        <v>43781</v>
      </c>
      <c r="J100" s="80">
        <v>0</v>
      </c>
      <c r="K100" s="80">
        <v>34463</v>
      </c>
      <c r="L100" s="80">
        <v>0</v>
      </c>
      <c r="M100" s="80">
        <v>34463</v>
      </c>
      <c r="N100" s="80">
        <v>0</v>
      </c>
      <c r="O100" s="80">
        <v>13779</v>
      </c>
      <c r="P100" s="80">
        <v>0</v>
      </c>
      <c r="Q100" s="80">
        <v>13779</v>
      </c>
      <c r="R100" s="29">
        <f t="shared" si="27"/>
        <v>0.78716794956716385</v>
      </c>
      <c r="S100" s="30">
        <f t="shared" si="28"/>
        <v>0.31472556588474454</v>
      </c>
    </row>
    <row r="101" spans="1:19" s="31" customFormat="1" ht="14.25">
      <c r="A101" s="87" t="s">
        <v>270</v>
      </c>
      <c r="B101" s="25">
        <v>2</v>
      </c>
      <c r="C101" s="26">
        <v>0</v>
      </c>
      <c r="D101" s="26">
        <v>4</v>
      </c>
      <c r="E101" s="27">
        <v>17</v>
      </c>
      <c r="F101" s="27">
        <v>2</v>
      </c>
      <c r="G101" s="27">
        <v>20</v>
      </c>
      <c r="H101" s="95" t="s">
        <v>133</v>
      </c>
      <c r="I101" s="121">
        <v>43781</v>
      </c>
      <c r="J101" s="80">
        <v>0</v>
      </c>
      <c r="K101" s="80">
        <v>34463</v>
      </c>
      <c r="L101" s="80">
        <v>0</v>
      </c>
      <c r="M101" s="80">
        <v>34463</v>
      </c>
      <c r="N101" s="80">
        <v>0</v>
      </c>
      <c r="O101" s="80">
        <v>0</v>
      </c>
      <c r="P101" s="80">
        <v>0</v>
      </c>
      <c r="Q101" s="80">
        <v>0</v>
      </c>
      <c r="R101" s="29">
        <f t="shared" si="27"/>
        <v>0.78716794956716385</v>
      </c>
      <c r="S101" s="30">
        <f t="shared" si="28"/>
        <v>0</v>
      </c>
    </row>
    <row r="102" spans="1:19" s="24" customFormat="1" ht="14.25">
      <c r="A102" s="86" t="s">
        <v>175</v>
      </c>
      <c r="B102" s="19">
        <v>2</v>
      </c>
      <c r="C102" s="20">
        <v>0</v>
      </c>
      <c r="D102" s="20">
        <v>4</v>
      </c>
      <c r="E102" s="32">
        <v>21</v>
      </c>
      <c r="F102" s="21"/>
      <c r="G102" s="21"/>
      <c r="H102" s="94" t="s">
        <v>134</v>
      </c>
      <c r="I102" s="110">
        <f>SUM(I103:I106)</f>
        <v>2041888295</v>
      </c>
      <c r="J102" s="79">
        <f t="shared" ref="J102:Q102" si="36">SUM(J103:J106)</f>
        <v>26956300</v>
      </c>
      <c r="K102" s="79">
        <f t="shared" si="36"/>
        <v>1481390646</v>
      </c>
      <c r="L102" s="79">
        <f t="shared" si="36"/>
        <v>0</v>
      </c>
      <c r="M102" s="79">
        <f t="shared" si="36"/>
        <v>1434312739</v>
      </c>
      <c r="N102" s="79">
        <f t="shared" si="36"/>
        <v>109094677</v>
      </c>
      <c r="O102" s="79">
        <f t="shared" si="36"/>
        <v>761945721</v>
      </c>
      <c r="P102" s="79">
        <f t="shared" si="36"/>
        <v>109094677</v>
      </c>
      <c r="Q102" s="79">
        <f t="shared" si="36"/>
        <v>761945721</v>
      </c>
      <c r="R102" s="45">
        <f t="shared" si="27"/>
        <v>0.70244427303502421</v>
      </c>
      <c r="S102" s="34">
        <f t="shared" si="28"/>
        <v>0.3731573969378183</v>
      </c>
    </row>
    <row r="103" spans="1:19" s="31" customFormat="1" ht="14.25">
      <c r="A103" s="87" t="s">
        <v>284</v>
      </c>
      <c r="B103" s="25">
        <v>2</v>
      </c>
      <c r="C103" s="26">
        <v>0</v>
      </c>
      <c r="D103" s="26">
        <v>4</v>
      </c>
      <c r="E103" s="27">
        <v>21</v>
      </c>
      <c r="F103" s="27">
        <v>1</v>
      </c>
      <c r="G103" s="27">
        <v>20</v>
      </c>
      <c r="H103" s="95" t="s">
        <v>135</v>
      </c>
      <c r="I103" s="121">
        <v>50000000</v>
      </c>
      <c r="J103" s="80">
        <v>238744</v>
      </c>
      <c r="K103" s="80">
        <v>19869529</v>
      </c>
      <c r="L103" s="80">
        <v>0</v>
      </c>
      <c r="M103" s="80">
        <v>669178</v>
      </c>
      <c r="N103" s="80">
        <v>0</v>
      </c>
      <c r="O103" s="80">
        <v>374</v>
      </c>
      <c r="P103" s="80">
        <v>0</v>
      </c>
      <c r="Q103" s="80">
        <v>374</v>
      </c>
      <c r="R103" s="29">
        <f t="shared" si="27"/>
        <v>1.3383559999999999E-2</v>
      </c>
      <c r="S103" s="30">
        <f t="shared" si="28"/>
        <v>7.4800000000000004E-6</v>
      </c>
    </row>
    <row r="104" spans="1:19" s="31" customFormat="1" ht="14.25">
      <c r="A104" s="87" t="s">
        <v>271</v>
      </c>
      <c r="B104" s="25">
        <v>2</v>
      </c>
      <c r="C104" s="26">
        <v>0</v>
      </c>
      <c r="D104" s="26">
        <v>4</v>
      </c>
      <c r="E104" s="27">
        <v>21</v>
      </c>
      <c r="F104" s="27">
        <v>4</v>
      </c>
      <c r="G104" s="27">
        <v>20</v>
      </c>
      <c r="H104" s="95" t="s">
        <v>136</v>
      </c>
      <c r="I104" s="121">
        <v>1391888295</v>
      </c>
      <c r="J104" s="80">
        <v>9562200</v>
      </c>
      <c r="K104" s="80">
        <v>1068653757</v>
      </c>
      <c r="L104" s="80">
        <v>0</v>
      </c>
      <c r="M104" s="80">
        <v>1059091557</v>
      </c>
      <c r="N104" s="80">
        <v>10259397</v>
      </c>
      <c r="O104" s="80">
        <v>496710426</v>
      </c>
      <c r="P104" s="80">
        <v>10259397</v>
      </c>
      <c r="Q104" s="80">
        <v>496710426</v>
      </c>
      <c r="R104" s="29">
        <f t="shared" si="27"/>
        <v>0.76090269657738585</v>
      </c>
      <c r="S104" s="30">
        <f t="shared" si="28"/>
        <v>0.35686083989951217</v>
      </c>
    </row>
    <row r="105" spans="1:19" s="31" customFormat="1" ht="14.25">
      <c r="A105" s="87" t="s">
        <v>272</v>
      </c>
      <c r="B105" s="25">
        <v>2</v>
      </c>
      <c r="C105" s="26">
        <v>0</v>
      </c>
      <c r="D105" s="26">
        <v>4</v>
      </c>
      <c r="E105" s="27">
        <v>21</v>
      </c>
      <c r="F105" s="27">
        <v>5</v>
      </c>
      <c r="G105" s="27">
        <v>20</v>
      </c>
      <c r="H105" s="95" t="s">
        <v>137</v>
      </c>
      <c r="I105" s="121">
        <v>599553881</v>
      </c>
      <c r="J105" s="80">
        <v>17155356</v>
      </c>
      <c r="K105" s="80">
        <v>392421241</v>
      </c>
      <c r="L105" s="80">
        <v>0</v>
      </c>
      <c r="M105" s="80">
        <v>374105885</v>
      </c>
      <c r="N105" s="80">
        <v>98835280</v>
      </c>
      <c r="O105" s="80">
        <v>265234921</v>
      </c>
      <c r="P105" s="80">
        <v>98835280</v>
      </c>
      <c r="Q105" s="80">
        <v>265234921</v>
      </c>
      <c r="R105" s="29">
        <f t="shared" si="27"/>
        <v>0.62397375257754362</v>
      </c>
      <c r="S105" s="30">
        <f t="shared" si="28"/>
        <v>0.44238713050712453</v>
      </c>
    </row>
    <row r="106" spans="1:19" s="31" customFormat="1" ht="14.25">
      <c r="A106" s="87" t="s">
        <v>191</v>
      </c>
      <c r="B106" s="25">
        <v>2</v>
      </c>
      <c r="C106" s="26">
        <v>0</v>
      </c>
      <c r="D106" s="26">
        <v>4</v>
      </c>
      <c r="E106" s="27">
        <v>21</v>
      </c>
      <c r="F106" s="27">
        <v>11</v>
      </c>
      <c r="G106" s="27">
        <v>20</v>
      </c>
      <c r="H106" s="95" t="s">
        <v>138</v>
      </c>
      <c r="I106" s="121">
        <v>446119</v>
      </c>
      <c r="J106" s="80">
        <v>0</v>
      </c>
      <c r="K106" s="80">
        <v>446119</v>
      </c>
      <c r="L106" s="80">
        <v>0</v>
      </c>
      <c r="M106" s="80">
        <v>446119</v>
      </c>
      <c r="N106" s="80">
        <v>0</v>
      </c>
      <c r="O106" s="80">
        <v>0</v>
      </c>
      <c r="P106" s="80">
        <v>0</v>
      </c>
      <c r="Q106" s="80">
        <v>0</v>
      </c>
      <c r="R106" s="29">
        <f t="shared" si="27"/>
        <v>1</v>
      </c>
      <c r="S106" s="30">
        <f t="shared" si="28"/>
        <v>0</v>
      </c>
    </row>
    <row r="107" spans="1:19" s="31" customFormat="1" ht="20.25" customHeight="1">
      <c r="A107" s="87" t="s">
        <v>192</v>
      </c>
      <c r="B107" s="25">
        <v>2</v>
      </c>
      <c r="C107" s="26">
        <v>0</v>
      </c>
      <c r="D107" s="26">
        <v>4</v>
      </c>
      <c r="E107" s="27">
        <v>40</v>
      </c>
      <c r="F107" s="28"/>
      <c r="G107" s="27">
        <v>20</v>
      </c>
      <c r="H107" s="95" t="s">
        <v>139</v>
      </c>
      <c r="I107" s="121">
        <v>2145937</v>
      </c>
      <c r="J107" s="80">
        <v>0</v>
      </c>
      <c r="K107" s="80">
        <v>2114876</v>
      </c>
      <c r="L107" s="80">
        <v>0</v>
      </c>
      <c r="M107" s="80">
        <v>2114876</v>
      </c>
      <c r="N107" s="80">
        <v>0</v>
      </c>
      <c r="O107" s="80">
        <v>2000000</v>
      </c>
      <c r="P107" s="80">
        <v>0</v>
      </c>
      <c r="Q107" s="80">
        <v>2000000</v>
      </c>
      <c r="R107" s="29">
        <f t="shared" si="27"/>
        <v>0.9855256701384989</v>
      </c>
      <c r="S107" s="38">
        <f t="shared" si="28"/>
        <v>0.93199380969711598</v>
      </c>
    </row>
    <row r="108" spans="1:19" s="24" customFormat="1" ht="14.25">
      <c r="A108" s="86" t="s">
        <v>176</v>
      </c>
      <c r="B108" s="19">
        <v>2</v>
      </c>
      <c r="C108" s="20">
        <v>0</v>
      </c>
      <c r="D108" s="20">
        <v>4</v>
      </c>
      <c r="E108" s="32">
        <v>41</v>
      </c>
      <c r="F108" s="21"/>
      <c r="G108" s="21"/>
      <c r="H108" s="94" t="s">
        <v>140</v>
      </c>
      <c r="I108" s="110">
        <f t="shared" ref="I108:Q108" si="37">+I109</f>
        <v>2536112391</v>
      </c>
      <c r="J108" s="79">
        <f t="shared" si="37"/>
        <v>0</v>
      </c>
      <c r="K108" s="79">
        <f t="shared" si="37"/>
        <v>2489468253</v>
      </c>
      <c r="L108" s="79">
        <f t="shared" si="37"/>
        <v>0</v>
      </c>
      <c r="M108" s="79">
        <f t="shared" si="37"/>
        <v>2203997277.8000002</v>
      </c>
      <c r="N108" s="79">
        <f t="shared" si="37"/>
        <v>162610872</v>
      </c>
      <c r="O108" s="79">
        <f t="shared" si="37"/>
        <v>1319316397.04</v>
      </c>
      <c r="P108" s="79">
        <f t="shared" si="37"/>
        <v>162610872</v>
      </c>
      <c r="Q108" s="79">
        <f t="shared" si="37"/>
        <v>1319316397.04</v>
      </c>
      <c r="R108" s="45">
        <f t="shared" si="27"/>
        <v>0.86904558552744371</v>
      </c>
      <c r="S108" s="34">
        <f t="shared" si="28"/>
        <v>0.52021211746053098</v>
      </c>
    </row>
    <row r="109" spans="1:19" s="31" customFormat="1" ht="14.25">
      <c r="A109" s="87" t="s">
        <v>193</v>
      </c>
      <c r="B109" s="25">
        <v>2</v>
      </c>
      <c r="C109" s="26">
        <v>0</v>
      </c>
      <c r="D109" s="26">
        <v>4</v>
      </c>
      <c r="E109" s="27">
        <v>41</v>
      </c>
      <c r="F109" s="27">
        <v>13</v>
      </c>
      <c r="G109" s="27">
        <v>20</v>
      </c>
      <c r="H109" s="95" t="s">
        <v>140</v>
      </c>
      <c r="I109" s="121">
        <v>2536112391</v>
      </c>
      <c r="J109" s="80">
        <v>0</v>
      </c>
      <c r="K109" s="80">
        <v>2489468253</v>
      </c>
      <c r="L109" s="80">
        <v>0</v>
      </c>
      <c r="M109" s="80">
        <v>2203997277.8000002</v>
      </c>
      <c r="N109" s="80">
        <v>162610872</v>
      </c>
      <c r="O109" s="80">
        <v>1319316397.04</v>
      </c>
      <c r="P109" s="80">
        <v>162610872</v>
      </c>
      <c r="Q109" s="80">
        <v>1319316397.04</v>
      </c>
      <c r="R109" s="29">
        <f t="shared" si="27"/>
        <v>0.86904558552744371</v>
      </c>
      <c r="S109" s="38">
        <f t="shared" si="28"/>
        <v>0.52021211746053098</v>
      </c>
    </row>
    <row r="110" spans="1:19" s="24" customFormat="1" ht="14.25">
      <c r="A110" s="86" t="s">
        <v>194</v>
      </c>
      <c r="B110" s="19">
        <v>3</v>
      </c>
      <c r="C110" s="20"/>
      <c r="D110" s="20"/>
      <c r="E110" s="21"/>
      <c r="F110" s="21"/>
      <c r="G110" s="32">
        <v>20</v>
      </c>
      <c r="H110" s="94" t="s">
        <v>141</v>
      </c>
      <c r="I110" s="110">
        <f>+I112+I118</f>
        <v>5394160000</v>
      </c>
      <c r="J110" s="79">
        <f t="shared" ref="J110:Q110" si="38">+J112+J118</f>
        <v>1439120000</v>
      </c>
      <c r="K110" s="79">
        <f t="shared" si="38"/>
        <v>2863484960</v>
      </c>
      <c r="L110" s="79">
        <f t="shared" si="38"/>
        <v>1439120000</v>
      </c>
      <c r="M110" s="79">
        <f t="shared" si="38"/>
        <v>2863484960</v>
      </c>
      <c r="N110" s="79">
        <f t="shared" si="38"/>
        <v>1443991339</v>
      </c>
      <c r="O110" s="79">
        <f t="shared" si="38"/>
        <v>1443991339</v>
      </c>
      <c r="P110" s="79">
        <f t="shared" si="38"/>
        <v>1443991339</v>
      </c>
      <c r="Q110" s="79">
        <f t="shared" si="38"/>
        <v>1443991339</v>
      </c>
      <c r="R110" s="45">
        <f t="shared" si="27"/>
        <v>0.53084909605944208</v>
      </c>
      <c r="S110" s="34">
        <f t="shared" si="28"/>
        <v>0.26769531104008781</v>
      </c>
    </row>
    <row r="111" spans="1:19" s="24" customFormat="1" ht="14.25">
      <c r="A111" s="86" t="s">
        <v>194</v>
      </c>
      <c r="B111" s="19">
        <v>3</v>
      </c>
      <c r="C111" s="20"/>
      <c r="D111" s="20"/>
      <c r="E111" s="21"/>
      <c r="F111" s="21"/>
      <c r="G111" s="32">
        <v>21</v>
      </c>
      <c r="H111" s="94" t="s">
        <v>141</v>
      </c>
      <c r="I111" s="110">
        <f>+I117</f>
        <v>170190000000</v>
      </c>
      <c r="J111" s="79">
        <f t="shared" ref="J111:Q111" si="39">+J117</f>
        <v>-1021140000</v>
      </c>
      <c r="K111" s="79">
        <f t="shared" si="39"/>
        <v>160000</v>
      </c>
      <c r="L111" s="79">
        <f t="shared" si="39"/>
        <v>-1021140000</v>
      </c>
      <c r="M111" s="79">
        <f t="shared" si="39"/>
        <v>160000</v>
      </c>
      <c r="N111" s="79">
        <f t="shared" si="39"/>
        <v>0</v>
      </c>
      <c r="O111" s="79">
        <f t="shared" si="39"/>
        <v>160000</v>
      </c>
      <c r="P111" s="79">
        <f t="shared" si="39"/>
        <v>0</v>
      </c>
      <c r="Q111" s="79">
        <f t="shared" si="39"/>
        <v>160000</v>
      </c>
      <c r="R111" s="45">
        <f t="shared" si="27"/>
        <v>9.4012574181796817E-7</v>
      </c>
      <c r="S111" s="34">
        <f t="shared" si="28"/>
        <v>9.4012574181796817E-7</v>
      </c>
    </row>
    <row r="112" spans="1:19" s="24" customFormat="1" ht="14.25">
      <c r="A112" s="86" t="s">
        <v>195</v>
      </c>
      <c r="B112" s="19">
        <v>3</v>
      </c>
      <c r="C112" s="20">
        <v>2</v>
      </c>
      <c r="D112" s="20"/>
      <c r="E112" s="21"/>
      <c r="F112" s="21"/>
      <c r="G112" s="47">
        <v>20</v>
      </c>
      <c r="H112" s="94" t="s">
        <v>142</v>
      </c>
      <c r="I112" s="110">
        <f>+I114</f>
        <v>2268060000</v>
      </c>
      <c r="J112" s="79">
        <f t="shared" ref="J112:Q115" si="40">+J114</f>
        <v>0</v>
      </c>
      <c r="K112" s="79">
        <f t="shared" si="40"/>
        <v>13608360</v>
      </c>
      <c r="L112" s="79">
        <f t="shared" si="40"/>
        <v>0</v>
      </c>
      <c r="M112" s="79">
        <f t="shared" si="40"/>
        <v>13608360</v>
      </c>
      <c r="N112" s="79">
        <f t="shared" si="40"/>
        <v>0</v>
      </c>
      <c r="O112" s="79">
        <f t="shared" si="40"/>
        <v>0</v>
      </c>
      <c r="P112" s="79">
        <f t="shared" si="40"/>
        <v>0</v>
      </c>
      <c r="Q112" s="79">
        <f t="shared" si="40"/>
        <v>0</v>
      </c>
      <c r="R112" s="45">
        <f t="shared" si="27"/>
        <v>6.0000000000000001E-3</v>
      </c>
      <c r="S112" s="34">
        <f t="shared" si="28"/>
        <v>0</v>
      </c>
    </row>
    <row r="113" spans="1:19" s="24" customFormat="1" ht="14.25">
      <c r="A113" s="86" t="s">
        <v>195</v>
      </c>
      <c r="B113" s="19">
        <v>3</v>
      </c>
      <c r="C113" s="20">
        <v>2</v>
      </c>
      <c r="D113" s="20"/>
      <c r="E113" s="21"/>
      <c r="F113" s="21"/>
      <c r="G113" s="47">
        <v>21</v>
      </c>
      <c r="H113" s="94" t="s">
        <v>142</v>
      </c>
      <c r="I113" s="110">
        <f>+I115</f>
        <v>170190000000</v>
      </c>
      <c r="J113" s="79">
        <f t="shared" si="40"/>
        <v>-1021140000</v>
      </c>
      <c r="K113" s="79">
        <f t="shared" si="40"/>
        <v>160000</v>
      </c>
      <c r="L113" s="79">
        <f t="shared" si="40"/>
        <v>-1021140000</v>
      </c>
      <c r="M113" s="79">
        <f t="shared" si="40"/>
        <v>160000</v>
      </c>
      <c r="N113" s="79">
        <f t="shared" si="40"/>
        <v>0</v>
      </c>
      <c r="O113" s="79">
        <f t="shared" si="40"/>
        <v>160000</v>
      </c>
      <c r="P113" s="79">
        <f t="shared" si="40"/>
        <v>0</v>
      </c>
      <c r="Q113" s="79">
        <f t="shared" si="40"/>
        <v>160000</v>
      </c>
      <c r="R113" s="45">
        <f t="shared" si="27"/>
        <v>9.4012574181796817E-7</v>
      </c>
      <c r="S113" s="34">
        <f t="shared" si="28"/>
        <v>9.4012574181796817E-7</v>
      </c>
    </row>
    <row r="114" spans="1:19" s="24" customFormat="1" ht="14.25">
      <c r="A114" s="86" t="s">
        <v>177</v>
      </c>
      <c r="B114" s="19">
        <v>3</v>
      </c>
      <c r="C114" s="20">
        <v>2</v>
      </c>
      <c r="D114" s="20">
        <v>1</v>
      </c>
      <c r="E114" s="48"/>
      <c r="F114" s="48"/>
      <c r="G114" s="47">
        <v>20</v>
      </c>
      <c r="H114" s="99" t="s">
        <v>143</v>
      </c>
      <c r="I114" s="110">
        <f>+I116</f>
        <v>2268060000</v>
      </c>
      <c r="J114" s="82">
        <f t="shared" si="40"/>
        <v>0</v>
      </c>
      <c r="K114" s="82">
        <f t="shared" si="40"/>
        <v>13608360</v>
      </c>
      <c r="L114" s="82">
        <f t="shared" si="40"/>
        <v>0</v>
      </c>
      <c r="M114" s="82">
        <f t="shared" si="40"/>
        <v>13608360</v>
      </c>
      <c r="N114" s="82">
        <f t="shared" si="40"/>
        <v>0</v>
      </c>
      <c r="O114" s="82">
        <f t="shared" si="40"/>
        <v>0</v>
      </c>
      <c r="P114" s="82">
        <f t="shared" si="40"/>
        <v>0</v>
      </c>
      <c r="Q114" s="82">
        <f t="shared" si="40"/>
        <v>0</v>
      </c>
      <c r="R114" s="22">
        <f t="shared" si="27"/>
        <v>6.0000000000000001E-3</v>
      </c>
      <c r="S114" s="34">
        <f t="shared" si="28"/>
        <v>0</v>
      </c>
    </row>
    <row r="115" spans="1:19" s="24" customFormat="1" ht="14.25">
      <c r="A115" s="86" t="s">
        <v>177</v>
      </c>
      <c r="B115" s="19">
        <v>3</v>
      </c>
      <c r="C115" s="20">
        <v>2</v>
      </c>
      <c r="D115" s="20">
        <v>1</v>
      </c>
      <c r="E115" s="48"/>
      <c r="F115" s="48"/>
      <c r="G115" s="47">
        <v>21</v>
      </c>
      <c r="H115" s="99" t="s">
        <v>143</v>
      </c>
      <c r="I115" s="110">
        <f>+I117</f>
        <v>170190000000</v>
      </c>
      <c r="J115" s="82">
        <f t="shared" si="40"/>
        <v>-1021140000</v>
      </c>
      <c r="K115" s="82">
        <f t="shared" si="40"/>
        <v>160000</v>
      </c>
      <c r="L115" s="82">
        <f t="shared" si="40"/>
        <v>-1021140000</v>
      </c>
      <c r="M115" s="82">
        <f t="shared" si="40"/>
        <v>160000</v>
      </c>
      <c r="N115" s="82">
        <f t="shared" si="40"/>
        <v>0</v>
      </c>
      <c r="O115" s="82">
        <f t="shared" si="40"/>
        <v>160000</v>
      </c>
      <c r="P115" s="82">
        <f t="shared" si="40"/>
        <v>0</v>
      </c>
      <c r="Q115" s="82">
        <f t="shared" si="40"/>
        <v>160000</v>
      </c>
      <c r="R115" s="22">
        <f t="shared" si="27"/>
        <v>9.4012574181796817E-7</v>
      </c>
      <c r="S115" s="34">
        <f t="shared" si="28"/>
        <v>9.4012574181796817E-7</v>
      </c>
    </row>
    <row r="116" spans="1:19" s="31" customFormat="1" ht="14.25">
      <c r="A116" s="87" t="s">
        <v>273</v>
      </c>
      <c r="B116" s="49">
        <v>3</v>
      </c>
      <c r="C116" s="27">
        <v>2</v>
      </c>
      <c r="D116" s="27">
        <v>1</v>
      </c>
      <c r="E116" s="27">
        <v>1</v>
      </c>
      <c r="F116" s="50" t="s">
        <v>144</v>
      </c>
      <c r="G116" s="27">
        <v>20</v>
      </c>
      <c r="H116" s="100" t="s">
        <v>145</v>
      </c>
      <c r="I116" s="121">
        <v>2268060000</v>
      </c>
      <c r="J116" s="80">
        <v>0</v>
      </c>
      <c r="K116" s="80">
        <v>13608360</v>
      </c>
      <c r="L116" s="80">
        <v>0</v>
      </c>
      <c r="M116" s="80">
        <v>13608360</v>
      </c>
      <c r="N116" s="80">
        <v>0</v>
      </c>
      <c r="O116" s="80">
        <v>0</v>
      </c>
      <c r="P116" s="80">
        <v>0</v>
      </c>
      <c r="Q116" s="80">
        <v>0</v>
      </c>
      <c r="R116" s="29">
        <f t="shared" si="27"/>
        <v>6.0000000000000001E-3</v>
      </c>
      <c r="S116" s="30">
        <f t="shared" si="28"/>
        <v>0</v>
      </c>
    </row>
    <row r="117" spans="1:19" s="44" customFormat="1" ht="14.25">
      <c r="A117" s="87" t="s">
        <v>274</v>
      </c>
      <c r="B117" s="51">
        <v>3</v>
      </c>
      <c r="C117" s="41">
        <v>2</v>
      </c>
      <c r="D117" s="41">
        <v>1</v>
      </c>
      <c r="E117" s="52">
        <v>17</v>
      </c>
      <c r="F117" s="52" t="s">
        <v>144</v>
      </c>
      <c r="G117" s="122">
        <v>21</v>
      </c>
      <c r="H117" s="101" t="s">
        <v>146</v>
      </c>
      <c r="I117" s="121">
        <v>170190000000</v>
      </c>
      <c r="J117" s="80">
        <v>-1021140000</v>
      </c>
      <c r="K117" s="80">
        <v>160000</v>
      </c>
      <c r="L117" s="80">
        <v>-1021140000</v>
      </c>
      <c r="M117" s="80">
        <v>160000</v>
      </c>
      <c r="N117" s="80">
        <v>0</v>
      </c>
      <c r="O117" s="80">
        <v>160000</v>
      </c>
      <c r="P117" s="80">
        <v>0</v>
      </c>
      <c r="Q117" s="80">
        <v>160000</v>
      </c>
      <c r="R117" s="42">
        <f t="shared" si="27"/>
        <v>9.4012574181796817E-7</v>
      </c>
      <c r="S117" s="43">
        <f t="shared" si="28"/>
        <v>9.4012574181796817E-7</v>
      </c>
    </row>
    <row r="118" spans="1:19" s="24" customFormat="1" ht="14.25">
      <c r="A118" s="86" t="s">
        <v>196</v>
      </c>
      <c r="B118" s="53">
        <v>3</v>
      </c>
      <c r="C118" s="32">
        <v>6</v>
      </c>
      <c r="D118" s="20"/>
      <c r="E118" s="21"/>
      <c r="F118" s="21"/>
      <c r="G118" s="47">
        <v>20</v>
      </c>
      <c r="H118" s="94" t="s">
        <v>147</v>
      </c>
      <c r="I118" s="110">
        <f>+I119</f>
        <v>3126100000</v>
      </c>
      <c r="J118" s="79">
        <f t="shared" ref="J118:Q118" si="41">+J119</f>
        <v>1439120000</v>
      </c>
      <c r="K118" s="79">
        <f t="shared" si="41"/>
        <v>2849876600</v>
      </c>
      <c r="L118" s="79">
        <f t="shared" si="41"/>
        <v>1439120000</v>
      </c>
      <c r="M118" s="79">
        <f t="shared" si="41"/>
        <v>2849876600</v>
      </c>
      <c r="N118" s="79">
        <f t="shared" si="41"/>
        <v>1443991339</v>
      </c>
      <c r="O118" s="79">
        <f t="shared" si="41"/>
        <v>1443991339</v>
      </c>
      <c r="P118" s="79">
        <f t="shared" si="41"/>
        <v>1443991339</v>
      </c>
      <c r="Q118" s="79">
        <f t="shared" si="41"/>
        <v>1443991339</v>
      </c>
      <c r="R118" s="45">
        <f t="shared" si="27"/>
        <v>0.91163961485557088</v>
      </c>
      <c r="S118" s="34">
        <f t="shared" si="28"/>
        <v>0.4619146345286459</v>
      </c>
    </row>
    <row r="119" spans="1:19" s="24" customFormat="1" ht="14.25">
      <c r="A119" s="86" t="s">
        <v>197</v>
      </c>
      <c r="B119" s="53">
        <v>3</v>
      </c>
      <c r="C119" s="32">
        <v>6</v>
      </c>
      <c r="D119" s="20">
        <v>1</v>
      </c>
      <c r="E119" s="21"/>
      <c r="F119" s="21"/>
      <c r="G119" s="47">
        <v>20</v>
      </c>
      <c r="H119" s="94" t="s">
        <v>148</v>
      </c>
      <c r="I119" s="110">
        <f t="shared" ref="I119:Q119" si="42">+I120</f>
        <v>3126100000</v>
      </c>
      <c r="J119" s="79">
        <f t="shared" si="42"/>
        <v>1439120000</v>
      </c>
      <c r="K119" s="79">
        <f t="shared" si="42"/>
        <v>2849876600</v>
      </c>
      <c r="L119" s="79">
        <f t="shared" si="42"/>
        <v>1439120000</v>
      </c>
      <c r="M119" s="79">
        <f t="shared" si="42"/>
        <v>2849876600</v>
      </c>
      <c r="N119" s="79">
        <f t="shared" si="42"/>
        <v>1443991339</v>
      </c>
      <c r="O119" s="79">
        <f t="shared" si="42"/>
        <v>1443991339</v>
      </c>
      <c r="P119" s="79">
        <f t="shared" si="42"/>
        <v>1443991339</v>
      </c>
      <c r="Q119" s="79">
        <f t="shared" si="42"/>
        <v>1443991339</v>
      </c>
      <c r="R119" s="45">
        <f t="shared" si="27"/>
        <v>0.91163961485557088</v>
      </c>
      <c r="S119" s="34">
        <f t="shared" si="28"/>
        <v>0.4619146345286459</v>
      </c>
    </row>
    <row r="120" spans="1:19" s="24" customFormat="1" ht="14.25">
      <c r="A120" s="86" t="s">
        <v>275</v>
      </c>
      <c r="B120" s="25">
        <v>3</v>
      </c>
      <c r="C120" s="26">
        <v>6</v>
      </c>
      <c r="D120" s="26">
        <v>1</v>
      </c>
      <c r="E120" s="27">
        <v>1</v>
      </c>
      <c r="F120" s="21"/>
      <c r="G120" s="47">
        <v>20</v>
      </c>
      <c r="H120" s="95" t="s">
        <v>148</v>
      </c>
      <c r="I120" s="121">
        <v>3126100000</v>
      </c>
      <c r="J120" s="80">
        <v>1439120000</v>
      </c>
      <c r="K120" s="80">
        <v>2849876600</v>
      </c>
      <c r="L120" s="80">
        <v>1439120000</v>
      </c>
      <c r="M120" s="80">
        <v>2849876600</v>
      </c>
      <c r="N120" s="80">
        <v>1443991339</v>
      </c>
      <c r="O120" s="80">
        <v>1443991339</v>
      </c>
      <c r="P120" s="80">
        <v>1443991339</v>
      </c>
      <c r="Q120" s="80">
        <v>1443991339</v>
      </c>
      <c r="R120" s="29">
        <f t="shared" si="27"/>
        <v>0.91163961485557088</v>
      </c>
      <c r="S120" s="30">
        <f t="shared" si="28"/>
        <v>0.4619146345286459</v>
      </c>
    </row>
    <row r="121" spans="1:19" s="24" customFormat="1" ht="24">
      <c r="A121" s="86" t="s">
        <v>178</v>
      </c>
      <c r="B121" s="19">
        <v>5</v>
      </c>
      <c r="C121" s="20"/>
      <c r="D121" s="20"/>
      <c r="E121" s="48"/>
      <c r="F121" s="48"/>
      <c r="G121" s="47"/>
      <c r="H121" s="99" t="s">
        <v>22</v>
      </c>
      <c r="I121" s="110">
        <f t="shared" ref="I121:Q123" si="43">+I122</f>
        <v>46872000000</v>
      </c>
      <c r="J121" s="79">
        <f t="shared" si="43"/>
        <v>40249199.110000014</v>
      </c>
      <c r="K121" s="79">
        <f t="shared" si="43"/>
        <v>40132643355.850006</v>
      </c>
      <c r="L121" s="79">
        <f t="shared" si="43"/>
        <v>181190754</v>
      </c>
      <c r="M121" s="79">
        <f t="shared" si="43"/>
        <v>31273270892.830002</v>
      </c>
      <c r="N121" s="79">
        <f t="shared" si="43"/>
        <v>3041613197</v>
      </c>
      <c r="O121" s="79">
        <f t="shared" si="43"/>
        <v>15061727880</v>
      </c>
      <c r="P121" s="79">
        <f t="shared" si="43"/>
        <v>3015364610</v>
      </c>
      <c r="Q121" s="79">
        <f t="shared" si="43"/>
        <v>15035479293</v>
      </c>
      <c r="R121" s="45">
        <f t="shared" si="27"/>
        <v>0.66720581355244069</v>
      </c>
      <c r="S121" s="34">
        <f t="shared" si="28"/>
        <v>0.32133742703533025</v>
      </c>
    </row>
    <row r="122" spans="1:19" s="24" customFormat="1" ht="14.25">
      <c r="A122" s="86" t="s">
        <v>179</v>
      </c>
      <c r="B122" s="53">
        <v>5</v>
      </c>
      <c r="C122" s="32">
        <v>1</v>
      </c>
      <c r="D122" s="20"/>
      <c r="E122" s="48"/>
      <c r="F122" s="48"/>
      <c r="G122" s="54"/>
      <c r="H122" s="102" t="s">
        <v>23</v>
      </c>
      <c r="I122" s="110">
        <f t="shared" si="43"/>
        <v>46872000000</v>
      </c>
      <c r="J122" s="79">
        <f t="shared" si="43"/>
        <v>40249199.110000014</v>
      </c>
      <c r="K122" s="79">
        <f t="shared" si="43"/>
        <v>40132643355.850006</v>
      </c>
      <c r="L122" s="79">
        <f t="shared" si="43"/>
        <v>181190754</v>
      </c>
      <c r="M122" s="79">
        <f t="shared" si="43"/>
        <v>31273270892.830002</v>
      </c>
      <c r="N122" s="79">
        <f t="shared" si="43"/>
        <v>3041613197</v>
      </c>
      <c r="O122" s="79">
        <f t="shared" si="43"/>
        <v>15061727880</v>
      </c>
      <c r="P122" s="79">
        <f t="shared" si="43"/>
        <v>3015364610</v>
      </c>
      <c r="Q122" s="79">
        <f t="shared" si="43"/>
        <v>15035479293</v>
      </c>
      <c r="R122" s="45">
        <f t="shared" si="27"/>
        <v>0.66720581355244069</v>
      </c>
      <c r="S122" s="34">
        <f t="shared" si="28"/>
        <v>0.32133742703533025</v>
      </c>
    </row>
    <row r="123" spans="1:19" s="31" customFormat="1" ht="14.25">
      <c r="A123" s="87" t="s">
        <v>198</v>
      </c>
      <c r="B123" s="25">
        <v>5</v>
      </c>
      <c r="C123" s="26">
        <v>1</v>
      </c>
      <c r="D123" s="26">
        <v>2</v>
      </c>
      <c r="E123" s="50"/>
      <c r="F123" s="50"/>
      <c r="G123" s="55">
        <v>20</v>
      </c>
      <c r="H123" s="102" t="s">
        <v>24</v>
      </c>
      <c r="I123" s="110">
        <f t="shared" si="43"/>
        <v>46872000000</v>
      </c>
      <c r="J123" s="79">
        <f t="shared" si="43"/>
        <v>40249199.110000014</v>
      </c>
      <c r="K123" s="79">
        <f t="shared" si="43"/>
        <v>40132643355.850006</v>
      </c>
      <c r="L123" s="79">
        <f t="shared" si="43"/>
        <v>181190754</v>
      </c>
      <c r="M123" s="79">
        <f t="shared" si="43"/>
        <v>31273270892.830002</v>
      </c>
      <c r="N123" s="79">
        <f t="shared" si="43"/>
        <v>3041613197</v>
      </c>
      <c r="O123" s="79">
        <f t="shared" si="43"/>
        <v>15061727880</v>
      </c>
      <c r="P123" s="79">
        <f t="shared" si="43"/>
        <v>3015364610</v>
      </c>
      <c r="Q123" s="79">
        <f t="shared" si="43"/>
        <v>15035479293</v>
      </c>
      <c r="R123" s="45">
        <f t="shared" si="27"/>
        <v>0.66720581355244069</v>
      </c>
      <c r="S123" s="34">
        <f t="shared" si="28"/>
        <v>0.32133742703533025</v>
      </c>
    </row>
    <row r="124" spans="1:19" s="31" customFormat="1" ht="14.25">
      <c r="A124" s="87" t="s">
        <v>199</v>
      </c>
      <c r="B124" s="25">
        <v>5</v>
      </c>
      <c r="C124" s="26">
        <v>1</v>
      </c>
      <c r="D124" s="26">
        <v>2</v>
      </c>
      <c r="E124" s="50">
        <v>1</v>
      </c>
      <c r="F124" s="50"/>
      <c r="G124" s="55">
        <v>20</v>
      </c>
      <c r="H124" s="102" t="s">
        <v>24</v>
      </c>
      <c r="I124" s="110">
        <f t="shared" ref="I124:Q124" si="44">SUM(I125:I132)</f>
        <v>46872000000</v>
      </c>
      <c r="J124" s="79">
        <f t="shared" si="44"/>
        <v>40249199.110000014</v>
      </c>
      <c r="K124" s="79">
        <f t="shared" si="44"/>
        <v>40132643355.850006</v>
      </c>
      <c r="L124" s="79">
        <f t="shared" si="44"/>
        <v>181190754</v>
      </c>
      <c r="M124" s="79">
        <f t="shared" si="44"/>
        <v>31273270892.830002</v>
      </c>
      <c r="N124" s="79">
        <f t="shared" si="44"/>
        <v>3041613197</v>
      </c>
      <c r="O124" s="79">
        <f t="shared" si="44"/>
        <v>15061727880</v>
      </c>
      <c r="P124" s="79">
        <f t="shared" si="44"/>
        <v>3015364610</v>
      </c>
      <c r="Q124" s="79">
        <f t="shared" si="44"/>
        <v>15035479293</v>
      </c>
      <c r="R124" s="45">
        <f t="shared" si="27"/>
        <v>0.66720581355244069</v>
      </c>
      <c r="S124" s="34">
        <f t="shared" si="28"/>
        <v>0.32133742703533025</v>
      </c>
    </row>
    <row r="125" spans="1:19" s="31" customFormat="1" ht="14.25">
      <c r="A125" s="87" t="s">
        <v>276</v>
      </c>
      <c r="B125" s="25">
        <v>5</v>
      </c>
      <c r="C125" s="26">
        <v>1</v>
      </c>
      <c r="D125" s="26">
        <v>2</v>
      </c>
      <c r="E125" s="50">
        <v>1</v>
      </c>
      <c r="F125" s="50">
        <v>6</v>
      </c>
      <c r="G125" s="55">
        <v>20</v>
      </c>
      <c r="H125" s="103" t="s">
        <v>19</v>
      </c>
      <c r="I125" s="121">
        <v>27141061266</v>
      </c>
      <c r="J125" s="80">
        <v>248589534</v>
      </c>
      <c r="K125" s="80">
        <v>23331416032.400002</v>
      </c>
      <c r="L125" s="80">
        <v>77019732</v>
      </c>
      <c r="M125" s="80">
        <v>20838623933.490002</v>
      </c>
      <c r="N125" s="80">
        <v>2304929878</v>
      </c>
      <c r="O125" s="80">
        <v>9909223744</v>
      </c>
      <c r="P125" s="80">
        <v>2304929878</v>
      </c>
      <c r="Q125" s="80">
        <v>9909223744</v>
      </c>
      <c r="R125" s="29">
        <f t="shared" si="27"/>
        <v>0.76778957643763357</v>
      </c>
      <c r="S125" s="30">
        <f t="shared" si="28"/>
        <v>0.36510082074106026</v>
      </c>
    </row>
    <row r="126" spans="1:19" s="31" customFormat="1" ht="18" customHeight="1">
      <c r="A126" s="87" t="s">
        <v>277</v>
      </c>
      <c r="B126" s="25">
        <v>5</v>
      </c>
      <c r="C126" s="26">
        <v>1</v>
      </c>
      <c r="D126" s="26">
        <v>2</v>
      </c>
      <c r="E126" s="50">
        <v>1</v>
      </c>
      <c r="F126" s="50">
        <v>7</v>
      </c>
      <c r="G126" s="55">
        <v>20</v>
      </c>
      <c r="H126" s="103" t="s">
        <v>149</v>
      </c>
      <c r="I126" s="121">
        <v>18544053418</v>
      </c>
      <c r="J126" s="80">
        <v>-208340334.88999999</v>
      </c>
      <c r="K126" s="80">
        <v>15939661166.450001</v>
      </c>
      <c r="L126" s="80">
        <v>33233419</v>
      </c>
      <c r="M126" s="80">
        <v>9853189565.3400002</v>
      </c>
      <c r="N126" s="80">
        <v>695654219</v>
      </c>
      <c r="O126" s="80">
        <v>4929641354</v>
      </c>
      <c r="P126" s="80">
        <v>669405632</v>
      </c>
      <c r="Q126" s="80">
        <v>4903392767</v>
      </c>
      <c r="R126" s="29">
        <f t="shared" si="27"/>
        <v>0.53133958057820774</v>
      </c>
      <c r="S126" s="30">
        <f t="shared" si="28"/>
        <v>0.26583407860629793</v>
      </c>
    </row>
    <row r="127" spans="1:19" s="31" customFormat="1" ht="18" customHeight="1">
      <c r="A127" s="87"/>
      <c r="B127" s="25">
        <v>5</v>
      </c>
      <c r="C127" s="26">
        <v>1</v>
      </c>
      <c r="D127" s="26">
        <v>2</v>
      </c>
      <c r="E127" s="50">
        <v>1</v>
      </c>
      <c r="F127" s="50">
        <v>9</v>
      </c>
      <c r="G127" s="55">
        <v>20</v>
      </c>
      <c r="H127" s="103" t="s">
        <v>154</v>
      </c>
      <c r="I127" s="121">
        <v>150000000</v>
      </c>
      <c r="J127" s="80">
        <v>0</v>
      </c>
      <c r="K127" s="80">
        <v>0</v>
      </c>
      <c r="L127" s="80">
        <v>0</v>
      </c>
      <c r="M127" s="80">
        <v>0</v>
      </c>
      <c r="N127" s="80">
        <v>0</v>
      </c>
      <c r="O127" s="80">
        <v>0</v>
      </c>
      <c r="P127" s="80">
        <v>0</v>
      </c>
      <c r="Q127" s="80">
        <v>0</v>
      </c>
      <c r="R127" s="29">
        <f t="shared" ref="R127:R130" si="45">IFERROR((M127/I127),0)</f>
        <v>0</v>
      </c>
      <c r="S127" s="30">
        <f t="shared" ref="S127:S130" si="46">IFERROR((O127/I127),0)</f>
        <v>0</v>
      </c>
    </row>
    <row r="128" spans="1:19" s="31" customFormat="1" ht="18" customHeight="1">
      <c r="A128" s="87" t="s">
        <v>278</v>
      </c>
      <c r="B128" s="25">
        <v>5</v>
      </c>
      <c r="C128" s="26">
        <v>1</v>
      </c>
      <c r="D128" s="26">
        <v>2</v>
      </c>
      <c r="E128" s="50">
        <v>1</v>
      </c>
      <c r="F128" s="50">
        <v>11</v>
      </c>
      <c r="G128" s="55">
        <v>20</v>
      </c>
      <c r="H128" s="103" t="s">
        <v>21</v>
      </c>
      <c r="I128" s="121">
        <v>100800000</v>
      </c>
      <c r="J128" s="80">
        <v>0</v>
      </c>
      <c r="K128" s="80">
        <v>100353881</v>
      </c>
      <c r="L128" s="80">
        <v>60000000</v>
      </c>
      <c r="M128" s="80">
        <v>64353881</v>
      </c>
      <c r="N128" s="80">
        <v>59628</v>
      </c>
      <c r="O128" s="80">
        <v>651002</v>
      </c>
      <c r="P128" s="80">
        <v>59628</v>
      </c>
      <c r="Q128" s="80">
        <v>651002</v>
      </c>
      <c r="R128" s="29">
        <f t="shared" si="45"/>
        <v>0.63843135912698412</v>
      </c>
      <c r="S128" s="30">
        <f t="shared" si="46"/>
        <v>6.4583531746031748E-3</v>
      </c>
    </row>
    <row r="129" spans="1:19" s="31" customFormat="1" ht="14.25">
      <c r="A129" s="87" t="s">
        <v>279</v>
      </c>
      <c r="B129" s="25">
        <v>5</v>
      </c>
      <c r="C129" s="26">
        <v>1</v>
      </c>
      <c r="D129" s="26">
        <v>2</v>
      </c>
      <c r="E129" s="50">
        <v>1</v>
      </c>
      <c r="F129" s="50">
        <v>12</v>
      </c>
      <c r="G129" s="55">
        <v>20</v>
      </c>
      <c r="H129" s="103" t="s">
        <v>150</v>
      </c>
      <c r="I129" s="121">
        <v>182715316</v>
      </c>
      <c r="J129" s="80">
        <v>0</v>
      </c>
      <c r="K129" s="80">
        <v>182715316</v>
      </c>
      <c r="L129" s="80">
        <v>0</v>
      </c>
      <c r="M129" s="80">
        <v>182715316</v>
      </c>
      <c r="N129" s="80">
        <v>20301700</v>
      </c>
      <c r="O129" s="80">
        <v>142113459</v>
      </c>
      <c r="P129" s="80">
        <v>20301700</v>
      </c>
      <c r="Q129" s="80">
        <v>142113459</v>
      </c>
      <c r="R129" s="29">
        <f t="shared" si="45"/>
        <v>1</v>
      </c>
      <c r="S129" s="30">
        <f t="shared" si="46"/>
        <v>0.77778624206850833</v>
      </c>
    </row>
    <row r="130" spans="1:19" s="31" customFormat="1" ht="14.25">
      <c r="A130" s="87"/>
      <c r="B130" s="25">
        <v>5</v>
      </c>
      <c r="C130" s="26">
        <v>1</v>
      </c>
      <c r="D130" s="26">
        <v>2</v>
      </c>
      <c r="E130" s="50">
        <v>1</v>
      </c>
      <c r="F130" s="50">
        <v>15</v>
      </c>
      <c r="G130" s="55">
        <v>20</v>
      </c>
      <c r="H130" s="103" t="s">
        <v>288</v>
      </c>
      <c r="I130" s="121">
        <v>124000000</v>
      </c>
      <c r="J130" s="80">
        <v>0</v>
      </c>
      <c r="K130" s="80">
        <v>0</v>
      </c>
      <c r="L130" s="80">
        <v>0</v>
      </c>
      <c r="M130" s="80">
        <v>0</v>
      </c>
      <c r="N130" s="80">
        <v>0</v>
      </c>
      <c r="O130" s="80">
        <v>0</v>
      </c>
      <c r="P130" s="80">
        <v>0</v>
      </c>
      <c r="Q130" s="80">
        <v>0</v>
      </c>
      <c r="R130" s="29">
        <f t="shared" si="45"/>
        <v>0</v>
      </c>
      <c r="S130" s="30">
        <f t="shared" si="46"/>
        <v>0</v>
      </c>
    </row>
    <row r="131" spans="1:19" s="31" customFormat="1" ht="14.25">
      <c r="A131" s="87" t="s">
        <v>280</v>
      </c>
      <c r="B131" s="25">
        <v>5</v>
      </c>
      <c r="C131" s="26">
        <v>1</v>
      </c>
      <c r="D131" s="26">
        <v>2</v>
      </c>
      <c r="E131" s="50">
        <v>1</v>
      </c>
      <c r="F131" s="50">
        <v>21</v>
      </c>
      <c r="G131" s="55">
        <v>20</v>
      </c>
      <c r="H131" s="103" t="s">
        <v>93</v>
      </c>
      <c r="I131" s="121">
        <v>2100000</v>
      </c>
      <c r="J131" s="80">
        <v>0</v>
      </c>
      <c r="K131" s="80">
        <v>2100000</v>
      </c>
      <c r="L131" s="80">
        <v>0</v>
      </c>
      <c r="M131" s="80">
        <v>2100000</v>
      </c>
      <c r="N131" s="80">
        <v>451398</v>
      </c>
      <c r="O131" s="80">
        <v>451398</v>
      </c>
      <c r="P131" s="80">
        <v>451398</v>
      </c>
      <c r="Q131" s="80">
        <v>451398</v>
      </c>
      <c r="R131" s="29">
        <f t="shared" si="27"/>
        <v>1</v>
      </c>
      <c r="S131" s="30">
        <f t="shared" si="28"/>
        <v>0.21495142857142857</v>
      </c>
    </row>
    <row r="132" spans="1:19" s="31" customFormat="1" ht="14.25">
      <c r="A132" s="87" t="s">
        <v>281</v>
      </c>
      <c r="B132" s="25">
        <v>5</v>
      </c>
      <c r="C132" s="26">
        <v>1</v>
      </c>
      <c r="D132" s="26">
        <v>2</v>
      </c>
      <c r="E132" s="50">
        <v>1</v>
      </c>
      <c r="F132" s="50">
        <v>24</v>
      </c>
      <c r="G132" s="55">
        <v>20</v>
      </c>
      <c r="H132" s="103" t="s">
        <v>151</v>
      </c>
      <c r="I132" s="121">
        <v>627270000</v>
      </c>
      <c r="J132" s="80">
        <v>0</v>
      </c>
      <c r="K132" s="80">
        <v>576396960</v>
      </c>
      <c r="L132" s="80">
        <v>10937603</v>
      </c>
      <c r="M132" s="80">
        <v>332288197</v>
      </c>
      <c r="N132" s="80">
        <v>20216374</v>
      </c>
      <c r="O132" s="80">
        <v>79646923</v>
      </c>
      <c r="P132" s="80">
        <v>20216374</v>
      </c>
      <c r="Q132" s="80">
        <v>79646923</v>
      </c>
      <c r="R132" s="29">
        <f t="shared" si="27"/>
        <v>0.52973711001642032</v>
      </c>
      <c r="S132" s="30">
        <f t="shared" si="28"/>
        <v>0.12697390756771407</v>
      </c>
    </row>
    <row r="133" spans="1:19" s="58" customFormat="1" ht="14.25">
      <c r="A133" s="89" t="s">
        <v>286</v>
      </c>
      <c r="B133" s="166" t="s">
        <v>25</v>
      </c>
      <c r="C133" s="167"/>
      <c r="D133" s="167"/>
      <c r="E133" s="167"/>
      <c r="F133" s="167"/>
      <c r="G133" s="167"/>
      <c r="H133" s="167"/>
      <c r="I133" s="110">
        <f>I134+I137+I140+I144</f>
        <v>284536000000</v>
      </c>
      <c r="J133" s="113">
        <f t="shared" ref="J133:Q133" si="47">J134+J137+J140+J144</f>
        <v>21571450894.599998</v>
      </c>
      <c r="K133" s="113">
        <f t="shared" si="47"/>
        <v>268627261909.03</v>
      </c>
      <c r="L133" s="113">
        <f t="shared" si="47"/>
        <v>78400101689.600006</v>
      </c>
      <c r="M133" s="113">
        <f t="shared" si="47"/>
        <v>189062523306.72998</v>
      </c>
      <c r="N133" s="113">
        <f t="shared" si="47"/>
        <v>907301718.53999996</v>
      </c>
      <c r="O133" s="113">
        <f t="shared" si="47"/>
        <v>19330207614.440002</v>
      </c>
      <c r="P133" s="113">
        <f t="shared" si="47"/>
        <v>897893868.53999996</v>
      </c>
      <c r="Q133" s="113">
        <f t="shared" si="47"/>
        <v>19320047560.440002</v>
      </c>
      <c r="R133" s="56">
        <f t="shared" si="27"/>
        <v>0.6644590607400469</v>
      </c>
      <c r="S133" s="57">
        <f t="shared" si="28"/>
        <v>6.7935894278544726E-2</v>
      </c>
    </row>
    <row r="134" spans="1:19" s="37" customFormat="1" ht="49.5" customHeight="1">
      <c r="A134" s="88" t="s">
        <v>180</v>
      </c>
      <c r="B134" s="19">
        <v>213</v>
      </c>
      <c r="C134" s="20"/>
      <c r="D134" s="20"/>
      <c r="E134" s="48"/>
      <c r="F134" s="48"/>
      <c r="G134" s="47"/>
      <c r="H134" s="104" t="s">
        <v>26</v>
      </c>
      <c r="I134" s="110">
        <f>I135</f>
        <v>6000000000</v>
      </c>
      <c r="J134" s="81">
        <f t="shared" ref="J134:Q134" si="48">J135</f>
        <v>196396139</v>
      </c>
      <c r="K134" s="81">
        <f t="shared" si="48"/>
        <v>3601475177</v>
      </c>
      <c r="L134" s="81">
        <f t="shared" si="48"/>
        <v>562713506</v>
      </c>
      <c r="M134" s="81">
        <f t="shared" si="48"/>
        <v>1886951422</v>
      </c>
      <c r="N134" s="81">
        <f t="shared" si="48"/>
        <v>7265701.4299999997</v>
      </c>
      <c r="O134" s="81">
        <f t="shared" si="48"/>
        <v>137468247.43000001</v>
      </c>
      <c r="P134" s="81">
        <f t="shared" si="48"/>
        <v>7265701.4299999997</v>
      </c>
      <c r="Q134" s="81">
        <f t="shared" si="48"/>
        <v>137468247.43000001</v>
      </c>
      <c r="R134" s="62">
        <f t="shared" si="27"/>
        <v>0.31449190366666668</v>
      </c>
      <c r="S134" s="40">
        <f t="shared" si="28"/>
        <v>2.2911374571666667E-2</v>
      </c>
    </row>
    <row r="135" spans="1:19" s="37" customFormat="1" ht="24">
      <c r="A135" s="88" t="s">
        <v>181</v>
      </c>
      <c r="B135" s="19">
        <v>213</v>
      </c>
      <c r="C135" s="32">
        <v>506</v>
      </c>
      <c r="D135" s="20"/>
      <c r="E135" s="48"/>
      <c r="F135" s="48"/>
      <c r="G135" s="47"/>
      <c r="H135" s="104" t="s">
        <v>27</v>
      </c>
      <c r="I135" s="110">
        <f>+I136</f>
        <v>6000000000</v>
      </c>
      <c r="J135" s="81">
        <f t="shared" ref="J135:Q135" si="49">+J136</f>
        <v>196396139</v>
      </c>
      <c r="K135" s="81">
        <f t="shared" si="49"/>
        <v>3601475177</v>
      </c>
      <c r="L135" s="81">
        <f t="shared" si="49"/>
        <v>562713506</v>
      </c>
      <c r="M135" s="81">
        <f t="shared" si="49"/>
        <v>1886951422</v>
      </c>
      <c r="N135" s="81">
        <f t="shared" si="49"/>
        <v>7265701.4299999997</v>
      </c>
      <c r="O135" s="81">
        <f t="shared" si="49"/>
        <v>137468247.43000001</v>
      </c>
      <c r="P135" s="81">
        <f t="shared" si="49"/>
        <v>7265701.4299999997</v>
      </c>
      <c r="Q135" s="81">
        <f t="shared" si="49"/>
        <v>137468247.43000001</v>
      </c>
      <c r="R135" s="62">
        <f t="shared" ref="R135:R147" si="50">IFERROR((M135/I135),0)</f>
        <v>0.31449190366666668</v>
      </c>
      <c r="S135" s="40">
        <f t="shared" ref="S135:S147" si="51">IFERROR((O135/I135),0)</f>
        <v>2.2911374571666667E-2</v>
      </c>
    </row>
    <row r="136" spans="1:19" s="61" customFormat="1" ht="36">
      <c r="A136" s="90" t="s">
        <v>200</v>
      </c>
      <c r="B136" s="25">
        <v>213</v>
      </c>
      <c r="C136" s="27">
        <v>506</v>
      </c>
      <c r="D136" s="27">
        <v>1</v>
      </c>
      <c r="E136" s="50"/>
      <c r="F136" s="50"/>
      <c r="G136" s="59">
        <v>20</v>
      </c>
      <c r="H136" s="105" t="s">
        <v>28</v>
      </c>
      <c r="I136" s="121">
        <v>6000000000</v>
      </c>
      <c r="J136" s="80">
        <v>196396139</v>
      </c>
      <c r="K136" s="80">
        <v>3601475177</v>
      </c>
      <c r="L136" s="80">
        <v>562713506</v>
      </c>
      <c r="M136" s="80">
        <v>1886951422</v>
      </c>
      <c r="N136" s="80">
        <v>7265701.4299999997</v>
      </c>
      <c r="O136" s="80">
        <v>137468247.43000001</v>
      </c>
      <c r="P136" s="80">
        <v>7265701.4299999997</v>
      </c>
      <c r="Q136" s="80">
        <v>137468247.43000001</v>
      </c>
      <c r="R136" s="60">
        <f t="shared" si="50"/>
        <v>0.31449190366666668</v>
      </c>
      <c r="S136" s="63">
        <f t="shared" si="51"/>
        <v>2.2911374571666667E-2</v>
      </c>
    </row>
    <row r="137" spans="1:19" s="37" customFormat="1" ht="18" customHeight="1">
      <c r="A137" s="88" t="s">
        <v>182</v>
      </c>
      <c r="B137" s="53">
        <v>310</v>
      </c>
      <c r="C137" s="20"/>
      <c r="D137" s="20"/>
      <c r="E137" s="48"/>
      <c r="F137" s="48"/>
      <c r="G137" s="47"/>
      <c r="H137" s="104" t="s">
        <v>29</v>
      </c>
      <c r="I137" s="110">
        <f t="shared" ref="I137:Q137" si="52">I138</f>
        <v>7800000000</v>
      </c>
      <c r="J137" s="81">
        <f t="shared" si="52"/>
        <v>0</v>
      </c>
      <c r="K137" s="81">
        <f t="shared" si="52"/>
        <v>7435938878.4300003</v>
      </c>
      <c r="L137" s="81">
        <f t="shared" si="52"/>
        <v>736789355</v>
      </c>
      <c r="M137" s="81">
        <f t="shared" si="52"/>
        <v>7236224774.4300003</v>
      </c>
      <c r="N137" s="81">
        <f t="shared" si="52"/>
        <v>524635824.39999998</v>
      </c>
      <c r="O137" s="81">
        <f t="shared" si="52"/>
        <v>5638676837.6000004</v>
      </c>
      <c r="P137" s="81">
        <f t="shared" si="52"/>
        <v>514635824.39999998</v>
      </c>
      <c r="Q137" s="81">
        <f t="shared" si="52"/>
        <v>5628676837.6000004</v>
      </c>
      <c r="R137" s="35">
        <f t="shared" si="50"/>
        <v>0.92772112492692316</v>
      </c>
      <c r="S137" s="36">
        <f t="shared" si="51"/>
        <v>0.72290728687179495</v>
      </c>
    </row>
    <row r="138" spans="1:19" s="37" customFormat="1" ht="24">
      <c r="A138" s="88" t="s">
        <v>183</v>
      </c>
      <c r="B138" s="53">
        <v>310</v>
      </c>
      <c r="C138" s="32">
        <v>506</v>
      </c>
      <c r="D138" s="20"/>
      <c r="E138" s="48"/>
      <c r="F138" s="48"/>
      <c r="G138" s="47"/>
      <c r="H138" s="104" t="s">
        <v>27</v>
      </c>
      <c r="I138" s="110">
        <f>+I139</f>
        <v>7800000000</v>
      </c>
      <c r="J138" s="81">
        <f t="shared" ref="J138:Q138" si="53">+J139</f>
        <v>0</v>
      </c>
      <c r="K138" s="81">
        <f t="shared" si="53"/>
        <v>7435938878.4300003</v>
      </c>
      <c r="L138" s="81">
        <f t="shared" si="53"/>
        <v>736789355</v>
      </c>
      <c r="M138" s="81">
        <f t="shared" si="53"/>
        <v>7236224774.4300003</v>
      </c>
      <c r="N138" s="81">
        <f t="shared" si="53"/>
        <v>524635824.39999998</v>
      </c>
      <c r="O138" s="81">
        <f t="shared" si="53"/>
        <v>5638676837.6000004</v>
      </c>
      <c r="P138" s="81">
        <f t="shared" si="53"/>
        <v>514635824.39999998</v>
      </c>
      <c r="Q138" s="81">
        <f t="shared" si="53"/>
        <v>5628676837.6000004</v>
      </c>
      <c r="R138" s="35">
        <f t="shared" si="50"/>
        <v>0.92772112492692316</v>
      </c>
      <c r="S138" s="36">
        <f t="shared" si="51"/>
        <v>0.72290728687179495</v>
      </c>
    </row>
    <row r="139" spans="1:19" s="61" customFormat="1" ht="27.75" customHeight="1">
      <c r="A139" s="90" t="s">
        <v>201</v>
      </c>
      <c r="B139" s="49">
        <v>310</v>
      </c>
      <c r="C139" s="27">
        <v>506</v>
      </c>
      <c r="D139" s="27">
        <v>1</v>
      </c>
      <c r="E139" s="50"/>
      <c r="F139" s="50"/>
      <c r="G139" s="59">
        <v>20</v>
      </c>
      <c r="H139" s="105" t="s">
        <v>30</v>
      </c>
      <c r="I139" s="121">
        <v>7800000000</v>
      </c>
      <c r="J139" s="80">
        <v>0</v>
      </c>
      <c r="K139" s="80">
        <v>7435938878.4300003</v>
      </c>
      <c r="L139" s="80">
        <v>736789355</v>
      </c>
      <c r="M139" s="80">
        <v>7236224774.4300003</v>
      </c>
      <c r="N139" s="80">
        <v>524635824.39999998</v>
      </c>
      <c r="O139" s="80">
        <v>5638676837.6000004</v>
      </c>
      <c r="P139" s="80">
        <v>514635824.39999998</v>
      </c>
      <c r="Q139" s="80">
        <v>5628676837.6000004</v>
      </c>
      <c r="R139" s="60">
        <f t="shared" si="50"/>
        <v>0.92772112492692316</v>
      </c>
      <c r="S139" s="63">
        <f t="shared" si="51"/>
        <v>0.72290728687179495</v>
      </c>
    </row>
    <row r="140" spans="1:19" s="37" customFormat="1" ht="33.75" customHeight="1">
      <c r="A140" s="88" t="s">
        <v>184</v>
      </c>
      <c r="B140" s="53">
        <v>410</v>
      </c>
      <c r="C140" s="20"/>
      <c r="D140" s="21"/>
      <c r="E140" s="21"/>
      <c r="F140" s="21"/>
      <c r="G140" s="21"/>
      <c r="H140" s="97" t="s">
        <v>31</v>
      </c>
      <c r="I140" s="110">
        <f>+I141</f>
        <v>265888000000</v>
      </c>
      <c r="J140" s="81">
        <f t="shared" ref="J140:Q140" si="54">+J141</f>
        <v>21375054755.599998</v>
      </c>
      <c r="K140" s="81">
        <f t="shared" si="54"/>
        <v>257570533112.60001</v>
      </c>
      <c r="L140" s="81">
        <f t="shared" si="54"/>
        <v>77100598828.600006</v>
      </c>
      <c r="M140" s="81">
        <f t="shared" si="54"/>
        <v>179920032369.29999</v>
      </c>
      <c r="N140" s="81">
        <f t="shared" si="54"/>
        <v>375400192.70999998</v>
      </c>
      <c r="O140" s="81">
        <f t="shared" si="54"/>
        <v>13554062529.41</v>
      </c>
      <c r="P140" s="81">
        <f t="shared" si="54"/>
        <v>375992342.70999998</v>
      </c>
      <c r="Q140" s="81">
        <f t="shared" si="54"/>
        <v>13553902475.41</v>
      </c>
      <c r="R140" s="62">
        <f t="shared" si="50"/>
        <v>0.67667601534969601</v>
      </c>
      <c r="S140" s="40">
        <f t="shared" si="51"/>
        <v>5.0976586116748407E-2</v>
      </c>
    </row>
    <row r="141" spans="1:19" s="37" customFormat="1" ht="24">
      <c r="A141" s="88" t="s">
        <v>185</v>
      </c>
      <c r="B141" s="53">
        <v>410</v>
      </c>
      <c r="C141" s="32">
        <v>506</v>
      </c>
      <c r="D141" s="21"/>
      <c r="E141" s="21"/>
      <c r="F141" s="21"/>
      <c r="G141" s="21"/>
      <c r="H141" s="104" t="s">
        <v>27</v>
      </c>
      <c r="I141" s="110">
        <f>+I142+I143</f>
        <v>265888000000</v>
      </c>
      <c r="J141" s="81">
        <f t="shared" ref="J141:Q141" si="55">+J142+J143</f>
        <v>21375054755.599998</v>
      </c>
      <c r="K141" s="81">
        <f t="shared" si="55"/>
        <v>257570533112.60001</v>
      </c>
      <c r="L141" s="81">
        <f t="shared" si="55"/>
        <v>77100598828.600006</v>
      </c>
      <c r="M141" s="81">
        <f t="shared" si="55"/>
        <v>179920032369.29999</v>
      </c>
      <c r="N141" s="81">
        <f t="shared" si="55"/>
        <v>375400192.70999998</v>
      </c>
      <c r="O141" s="81">
        <f t="shared" si="55"/>
        <v>13554062529.41</v>
      </c>
      <c r="P141" s="81">
        <f t="shared" si="55"/>
        <v>375992342.70999998</v>
      </c>
      <c r="Q141" s="81">
        <f t="shared" si="55"/>
        <v>13553902475.41</v>
      </c>
      <c r="R141" s="62">
        <f t="shared" si="50"/>
        <v>0.67667601534969601</v>
      </c>
      <c r="S141" s="40">
        <f t="shared" si="51"/>
        <v>5.0976586116748407E-2</v>
      </c>
    </row>
    <row r="142" spans="1:19" s="61" customFormat="1" ht="24">
      <c r="A142" s="90" t="s">
        <v>202</v>
      </c>
      <c r="B142" s="27">
        <v>410</v>
      </c>
      <c r="C142" s="27">
        <v>506</v>
      </c>
      <c r="D142" s="27">
        <v>1</v>
      </c>
      <c r="E142" s="28"/>
      <c r="F142" s="28"/>
      <c r="G142" s="28">
        <v>20</v>
      </c>
      <c r="H142" s="106" t="s">
        <v>32</v>
      </c>
      <c r="I142" s="121">
        <v>245888000000</v>
      </c>
      <c r="J142" s="80">
        <v>18925054755.599998</v>
      </c>
      <c r="K142" s="80">
        <v>245884928020.60001</v>
      </c>
      <c r="L142" s="80">
        <v>77094310852.600006</v>
      </c>
      <c r="M142" s="80">
        <v>170702088287.29999</v>
      </c>
      <c r="N142" s="80">
        <v>358680712.70999998</v>
      </c>
      <c r="O142" s="80">
        <v>5560354570.4099998</v>
      </c>
      <c r="P142" s="80">
        <v>359432916.70999998</v>
      </c>
      <c r="Q142" s="80">
        <v>5560354570.4099998</v>
      </c>
      <c r="R142" s="60">
        <f t="shared" si="50"/>
        <v>0.69422699882588812</v>
      </c>
      <c r="S142" s="63">
        <f t="shared" si="51"/>
        <v>2.2613362874194756E-2</v>
      </c>
    </row>
    <row r="143" spans="1:19" s="61" customFormat="1" ht="14.25">
      <c r="A143" s="90" t="s">
        <v>203</v>
      </c>
      <c r="B143" s="27">
        <v>410</v>
      </c>
      <c r="C143" s="27">
        <v>506</v>
      </c>
      <c r="D143" s="27">
        <v>3</v>
      </c>
      <c r="E143" s="28"/>
      <c r="F143" s="28"/>
      <c r="G143" s="28">
        <v>20</v>
      </c>
      <c r="H143" s="106" t="s">
        <v>152</v>
      </c>
      <c r="I143" s="121">
        <v>20000000000</v>
      </c>
      <c r="J143" s="80">
        <v>2450000000</v>
      </c>
      <c r="K143" s="80">
        <v>11685605092</v>
      </c>
      <c r="L143" s="80">
        <v>6287976</v>
      </c>
      <c r="M143" s="80">
        <v>9217944082</v>
      </c>
      <c r="N143" s="80">
        <v>16719480</v>
      </c>
      <c r="O143" s="80">
        <v>7993707959</v>
      </c>
      <c r="P143" s="80">
        <v>16559426</v>
      </c>
      <c r="Q143" s="80">
        <v>7993547905</v>
      </c>
      <c r="R143" s="60">
        <f t="shared" si="50"/>
        <v>0.46089720410000001</v>
      </c>
      <c r="S143" s="63">
        <f t="shared" si="51"/>
        <v>0.39968539795000002</v>
      </c>
    </row>
    <row r="144" spans="1:19" s="61" customFormat="1" ht="14.25">
      <c r="A144" s="90" t="s">
        <v>186</v>
      </c>
      <c r="B144" s="64">
        <v>460</v>
      </c>
      <c r="C144" s="65">
        <v>506</v>
      </c>
      <c r="D144" s="66"/>
      <c r="E144" s="66"/>
      <c r="F144" s="66"/>
      <c r="G144" s="66"/>
      <c r="H144" s="107" t="s">
        <v>153</v>
      </c>
      <c r="I144" s="111">
        <f>+I145</f>
        <v>4848000000</v>
      </c>
      <c r="J144" s="81">
        <f>+J145</f>
        <v>0</v>
      </c>
      <c r="K144" s="81">
        <f t="shared" ref="K144:Q144" si="56">+K145</f>
        <v>19314741</v>
      </c>
      <c r="L144" s="81">
        <f t="shared" si="56"/>
        <v>0</v>
      </c>
      <c r="M144" s="81">
        <f t="shared" si="56"/>
        <v>19314741</v>
      </c>
      <c r="N144" s="81">
        <f t="shared" si="56"/>
        <v>0</v>
      </c>
      <c r="O144" s="81">
        <f t="shared" si="56"/>
        <v>0</v>
      </c>
      <c r="P144" s="81">
        <f t="shared" si="56"/>
        <v>0</v>
      </c>
      <c r="Q144" s="81">
        <f t="shared" si="56"/>
        <v>0</v>
      </c>
      <c r="R144" s="62">
        <f t="shared" si="50"/>
        <v>3.9840637376237628E-3</v>
      </c>
      <c r="S144" s="36">
        <f t="shared" si="51"/>
        <v>0</v>
      </c>
    </row>
    <row r="145" spans="1:19" s="61" customFormat="1" thickBot="1">
      <c r="A145" s="90" t="s">
        <v>204</v>
      </c>
      <c r="B145" s="67">
        <v>460</v>
      </c>
      <c r="C145" s="68">
        <v>506</v>
      </c>
      <c r="D145" s="67">
        <v>1</v>
      </c>
      <c r="E145" s="69"/>
      <c r="F145" s="69"/>
      <c r="G145" s="69" t="s">
        <v>18</v>
      </c>
      <c r="H145" s="108" t="s">
        <v>153</v>
      </c>
      <c r="I145" s="121">
        <v>4848000000</v>
      </c>
      <c r="J145" s="114">
        <v>0</v>
      </c>
      <c r="K145" s="114">
        <v>19314741</v>
      </c>
      <c r="L145" s="114">
        <v>0</v>
      </c>
      <c r="M145" s="114">
        <v>19314741</v>
      </c>
      <c r="N145" s="114">
        <v>0</v>
      </c>
      <c r="O145" s="114">
        <v>0</v>
      </c>
      <c r="P145" s="114">
        <v>0</v>
      </c>
      <c r="Q145" s="114">
        <v>0</v>
      </c>
      <c r="R145" s="115">
        <f t="shared" si="50"/>
        <v>3.9840637376237628E-3</v>
      </c>
      <c r="S145" s="116">
        <f t="shared" si="51"/>
        <v>0</v>
      </c>
    </row>
    <row r="146" spans="1:19" s="70" customFormat="1" ht="15.75" thickBot="1">
      <c r="A146" s="91"/>
      <c r="B146" s="168" t="s">
        <v>33</v>
      </c>
      <c r="C146" s="169"/>
      <c r="D146" s="169"/>
      <c r="E146" s="169"/>
      <c r="F146" s="169"/>
      <c r="G146" s="169"/>
      <c r="H146" s="169"/>
      <c r="I146" s="118">
        <f t="shared" ref="I146:Q146" si="57">I9+I133</f>
        <v>542580294000</v>
      </c>
      <c r="J146" s="118">
        <f t="shared" si="57"/>
        <v>22337204349.709999</v>
      </c>
      <c r="K146" s="118">
        <f t="shared" si="57"/>
        <v>340908493375.28003</v>
      </c>
      <c r="L146" s="118">
        <f t="shared" si="57"/>
        <v>80766088970.850006</v>
      </c>
      <c r="M146" s="118">
        <f t="shared" si="57"/>
        <v>243762389538.00998</v>
      </c>
      <c r="N146" s="118">
        <f t="shared" si="57"/>
        <v>7841099523.6700001</v>
      </c>
      <c r="O146" s="118">
        <f t="shared" si="57"/>
        <v>52333860594.860001</v>
      </c>
      <c r="P146" s="118">
        <f t="shared" si="57"/>
        <v>7266606310.6700001</v>
      </c>
      <c r="Q146" s="118">
        <f t="shared" si="57"/>
        <v>51757157769.860001</v>
      </c>
      <c r="R146" s="119">
        <f t="shared" si="50"/>
        <v>0.4492650990712353</v>
      </c>
      <c r="S146" s="120">
        <f t="shared" si="51"/>
        <v>9.6453669942646314E-2</v>
      </c>
    </row>
    <row r="147" spans="1:19">
      <c r="B147" s="123"/>
      <c r="C147" s="124"/>
      <c r="D147" s="123"/>
      <c r="E147" s="123"/>
      <c r="F147" s="123"/>
      <c r="G147" s="123"/>
      <c r="H147" s="125"/>
      <c r="I147" s="126">
        <f>+I146-'[1]RptVigenciaAct (2)'!$C$188</f>
        <v>0</v>
      </c>
      <c r="J147" s="126">
        <f>+J146-'[1]RptVigenciaAct (2)'!$D$188</f>
        <v>0</v>
      </c>
      <c r="K147" s="127">
        <f>+K146-+'[1]RptVigenciaAct (2)'!$E$188</f>
        <v>0</v>
      </c>
      <c r="L147" s="128">
        <f>+L146-'[1]RptVigenciaAct (2)'!$F$188</f>
        <v>0</v>
      </c>
      <c r="M147" s="129">
        <f>+M146-'[1]RptVigenciaAct (2)'!$G$188</f>
        <v>0</v>
      </c>
      <c r="N147" s="128">
        <f>+N146-'[1]RptVigenciaAct (2)'!$H$188</f>
        <v>0</v>
      </c>
      <c r="O147" s="128">
        <f>+O146-'[1]RptVigenciaAct (2)'!$I$188</f>
        <v>0</v>
      </c>
      <c r="P147" s="128">
        <f>+P146-'[1]RptVigenciaAct (2)'!$J$188</f>
        <v>0</v>
      </c>
      <c r="Q147" s="129">
        <f>+Q146-'[1]RptVigenciaAct (2)'!$K$188</f>
        <v>0</v>
      </c>
      <c r="R147" s="129">
        <f t="shared" si="50"/>
        <v>0</v>
      </c>
      <c r="S147" s="129">
        <f t="shared" si="51"/>
        <v>0</v>
      </c>
    </row>
    <row r="148" spans="1:19">
      <c r="I148" s="74"/>
      <c r="J148" s="74"/>
      <c r="K148" s="74"/>
      <c r="L148" s="74"/>
      <c r="M148" s="74"/>
      <c r="N148" s="74"/>
      <c r="O148" s="74"/>
      <c r="P148" s="74"/>
      <c r="Q148" s="74"/>
    </row>
  </sheetData>
  <mergeCells count="25">
    <mergeCell ref="E7:E8"/>
    <mergeCell ref="B9:H9"/>
    <mergeCell ref="B133:H133"/>
    <mergeCell ref="B146:H146"/>
    <mergeCell ref="R5:R8"/>
    <mergeCell ref="S5:S8"/>
    <mergeCell ref="B5:H5"/>
    <mergeCell ref="I5:I8"/>
    <mergeCell ref="J5:J8"/>
    <mergeCell ref="K5:K8"/>
    <mergeCell ref="L5:L8"/>
    <mergeCell ref="M5:M8"/>
    <mergeCell ref="H6:H8"/>
    <mergeCell ref="B7:B8"/>
    <mergeCell ref="C7:C8"/>
    <mergeCell ref="D7:D8"/>
    <mergeCell ref="N5:N8"/>
    <mergeCell ref="O5:O8"/>
    <mergeCell ref="P5:P8"/>
    <mergeCell ref="Q5:Q8"/>
    <mergeCell ref="B1:S1"/>
    <mergeCell ref="B2:S2"/>
    <mergeCell ref="B3:S3"/>
    <mergeCell ref="B4:E4"/>
    <mergeCell ref="H4:N4"/>
  </mergeCells>
  <printOptions horizontalCentered="1" verticalCentered="1"/>
  <pageMargins left="0.98425196850393704" right="0.19685039370078741" top="0.27559055118110237" bottom="0.27559055118110237" header="0" footer="0"/>
  <pageSetup scale="53" fitToHeight="3" orientation="landscape" horizontalDpi="1200" verticalDpi="1200" r:id="rId1"/>
  <headerFooter alignWithMargins="0"/>
  <ignoredErrors>
    <ignoredError sqref="I102:Q102" formulaRange="1"/>
    <ignoredError sqref="I16:R16 I144:R144 R17:R1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8</Orden>
    <Tipo_x0020_presupuesto xmlns="d0e351fb-1a75-4546-9b39-7d697f81258f">Informe de Ejecución del Presupuesto de Gastos</Tipo_x0020_presupuesto>
    <Vigencia xmlns="d0e351fb-1a75-4546-9b39-7d697f81258f">2014</Vigencia>
    <Tipo_x0020_de_x0020_documento xmlns="d0e351fb-1a75-4546-9b39-7d697f81258f">Ejecución</Tipo_x0020_de_x0020_documen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8F557D-8A7A-4B1E-824A-C72E572F9E37}"/>
</file>

<file path=customXml/itemProps2.xml><?xml version="1.0" encoding="utf-8"?>
<ds:datastoreItem xmlns:ds="http://schemas.openxmlformats.org/officeDocument/2006/customXml" ds:itemID="{68B8443A-5D8F-4D39-911E-C40CDC71E38C}"/>
</file>

<file path=customXml/itemProps3.xml><?xml version="1.0" encoding="utf-8"?>
<ds:datastoreItem xmlns:ds="http://schemas.openxmlformats.org/officeDocument/2006/customXml" ds:itemID="{5CF83E17-EC8C-4A4D-822C-3AF7DA1B6F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2014 Agosto (Gastos)</dc:title>
  <dc:creator>Windows User</dc:creator>
  <cp:lastModifiedBy>carolina.pena</cp:lastModifiedBy>
  <cp:lastPrinted>2014-06-10T18:53:57Z</cp:lastPrinted>
  <dcterms:created xsi:type="dcterms:W3CDTF">2014-01-22T22:03:49Z</dcterms:created>
  <dcterms:modified xsi:type="dcterms:W3CDTF">2014-09-30T19:35:38Z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5400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