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14\Página Web\Contenidos\VAF\Financiera\"/>
    </mc:Choice>
  </mc:AlternateContent>
  <bookViews>
    <workbookView xWindow="240" yWindow="330" windowWidth="17520" windowHeight="9300" tabRatio="710"/>
  </bookViews>
  <sheets>
    <sheet name="VIGENCIA SIIF" sheetId="3" r:id="rId1"/>
  </sheets>
  <definedNames>
    <definedName name="_xlnm.Print_Area" localSheetId="0">'VIGENCIA SIIF'!$B$1:$S$149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99" i="3" l="1"/>
  <c r="R99" i="3"/>
  <c r="S132" i="3" l="1"/>
  <c r="R132" i="3"/>
  <c r="S130" i="3"/>
  <c r="R130" i="3"/>
  <c r="S129" i="3"/>
  <c r="R129" i="3"/>
  <c r="S128" i="3"/>
  <c r="R128" i="3"/>
  <c r="R55" i="3" l="1"/>
  <c r="I91" i="3" l="1"/>
  <c r="J91" i="3"/>
  <c r="K91" i="3"/>
  <c r="L91" i="3"/>
  <c r="M91" i="3"/>
  <c r="N91" i="3"/>
  <c r="O91" i="3"/>
  <c r="P91" i="3"/>
  <c r="Q91" i="3"/>
  <c r="I59" i="3" l="1"/>
  <c r="I61" i="3"/>
  <c r="L82" i="3"/>
  <c r="P28" i="3"/>
  <c r="J59" i="3"/>
  <c r="Q85" i="3"/>
  <c r="R69" i="3"/>
  <c r="S26" i="3"/>
  <c r="P67" i="3"/>
  <c r="J57" i="3"/>
  <c r="I42" i="3"/>
  <c r="R126" i="3"/>
  <c r="Q100" i="3"/>
  <c r="Q67" i="3"/>
  <c r="K19" i="3"/>
  <c r="R22" i="3"/>
  <c r="I33" i="3"/>
  <c r="S45" i="3"/>
  <c r="L143" i="3"/>
  <c r="L142" i="3" s="1"/>
  <c r="Q12" i="3"/>
  <c r="N59" i="3"/>
  <c r="R46" i="3"/>
  <c r="P49" i="3"/>
  <c r="I16" i="3"/>
  <c r="K100" i="3"/>
  <c r="R133" i="3"/>
  <c r="R84" i="3"/>
  <c r="Q97" i="3"/>
  <c r="I12" i="3"/>
  <c r="R44" i="3"/>
  <c r="N137" i="3"/>
  <c r="N136" i="3" s="1"/>
  <c r="J146" i="3"/>
  <c r="S73" i="3"/>
  <c r="S23" i="3"/>
  <c r="L94" i="3"/>
  <c r="J109" i="3"/>
  <c r="R26" i="3"/>
  <c r="S64" i="3"/>
  <c r="Q109" i="3"/>
  <c r="R24" i="3"/>
  <c r="K16" i="3"/>
  <c r="K85" i="3"/>
  <c r="K37" i="3"/>
  <c r="I103" i="3"/>
  <c r="R51" i="3"/>
  <c r="N42" i="3"/>
  <c r="S71" i="3"/>
  <c r="R106" i="3"/>
  <c r="N19" i="3"/>
  <c r="P76" i="3"/>
  <c r="Q82" i="3"/>
  <c r="I82" i="3"/>
  <c r="N143" i="3"/>
  <c r="N142" i="3" s="1"/>
  <c r="S27" i="3"/>
  <c r="K125" i="3"/>
  <c r="K124" i="3" s="1"/>
  <c r="K123" i="3" s="1"/>
  <c r="K122" i="3" s="1"/>
  <c r="N146" i="3"/>
  <c r="R88" i="3"/>
  <c r="S35" i="3"/>
  <c r="S96" i="3"/>
  <c r="R71" i="3"/>
  <c r="J49" i="3"/>
  <c r="J143" i="3"/>
  <c r="J142" i="3" s="1"/>
  <c r="P94" i="3"/>
  <c r="Q19" i="3"/>
  <c r="I120" i="3"/>
  <c r="I119" i="3" s="1"/>
  <c r="N100" i="3"/>
  <c r="S25" i="3"/>
  <c r="N76" i="3"/>
  <c r="P54" i="3"/>
  <c r="S106" i="3"/>
  <c r="R107" i="3"/>
  <c r="I100" i="3"/>
  <c r="P115" i="3"/>
  <c r="P113" i="3" s="1"/>
  <c r="P37" i="3"/>
  <c r="P19" i="3"/>
  <c r="S108" i="3"/>
  <c r="P146" i="3"/>
  <c r="Q76" i="3"/>
  <c r="P12" i="3"/>
  <c r="P33" i="3"/>
  <c r="R145" i="3"/>
  <c r="P57" i="3"/>
  <c r="Q28" i="3"/>
  <c r="Q140" i="3"/>
  <c r="Q139" i="3" s="1"/>
  <c r="I57" i="3"/>
  <c r="Q37" i="3"/>
  <c r="Q54" i="3"/>
  <c r="N30" i="3"/>
  <c r="S18" i="3"/>
  <c r="S90" i="3"/>
  <c r="S75" i="3"/>
  <c r="K12" i="3"/>
  <c r="Q115" i="3"/>
  <c r="Q113" i="3" s="1"/>
  <c r="I28" i="3"/>
  <c r="S39" i="3"/>
  <c r="K42" i="3"/>
  <c r="N109" i="3"/>
  <c r="N28" i="3"/>
  <c r="P85" i="3"/>
  <c r="P42" i="3"/>
  <c r="J42" i="3"/>
  <c r="R73" i="3"/>
  <c r="I19" i="3"/>
  <c r="S14" i="3"/>
  <c r="Q59" i="3"/>
  <c r="S80" i="3"/>
  <c r="R18" i="3"/>
  <c r="R27" i="3"/>
  <c r="R40" i="3"/>
  <c r="K115" i="3"/>
  <c r="K113" i="3" s="1"/>
  <c r="I49" i="3"/>
  <c r="R80" i="3"/>
  <c r="K140" i="3"/>
  <c r="K139" i="3" s="1"/>
  <c r="N115" i="3"/>
  <c r="N113" i="3" s="1"/>
  <c r="Q125" i="3"/>
  <c r="Q124" i="3" s="1"/>
  <c r="Q123" i="3" s="1"/>
  <c r="Q122" i="3" s="1"/>
  <c r="N49" i="3"/>
  <c r="N33" i="3"/>
  <c r="R41" i="3"/>
  <c r="S53" i="3"/>
  <c r="J125" i="3"/>
  <c r="J124" i="3" s="1"/>
  <c r="J123" i="3" s="1"/>
  <c r="J122" i="3" s="1"/>
  <c r="R64" i="3"/>
  <c r="R66" i="3"/>
  <c r="Q49" i="3"/>
  <c r="S32" i="3"/>
  <c r="R39" i="3"/>
  <c r="J76" i="3"/>
  <c r="K33" i="3"/>
  <c r="J12" i="3"/>
  <c r="N12" i="3"/>
  <c r="R25" i="3"/>
  <c r="S63" i="3"/>
  <c r="R14" i="3"/>
  <c r="P61" i="3"/>
  <c r="S51" i="3"/>
  <c r="Q16" i="3"/>
  <c r="K49" i="3"/>
  <c r="I140" i="3"/>
  <c r="I139" i="3" s="1"/>
  <c r="S40" i="3"/>
  <c r="P109" i="3"/>
  <c r="P100" i="3"/>
  <c r="L16" i="3"/>
  <c r="S24" i="3"/>
  <c r="S46" i="3"/>
  <c r="P30" i="3"/>
  <c r="N67" i="3"/>
  <c r="S21" i="3"/>
  <c r="Q61" i="3"/>
  <c r="S126" i="3"/>
  <c r="P16" i="3"/>
  <c r="I30" i="3"/>
  <c r="J54" i="3"/>
  <c r="R90" i="3"/>
  <c r="R127" i="3"/>
  <c r="K143" i="3"/>
  <c r="K142" i="3" s="1"/>
  <c r="J97" i="3"/>
  <c r="S44" i="3"/>
  <c r="J37" i="3"/>
  <c r="N125" i="3"/>
  <c r="N124" i="3" s="1"/>
  <c r="N123" i="3" s="1"/>
  <c r="N122" i="3" s="1"/>
  <c r="Q33" i="3"/>
  <c r="N94" i="3"/>
  <c r="R21" i="3"/>
  <c r="K82" i="3"/>
  <c r="S81" i="3"/>
  <c r="N54" i="3"/>
  <c r="N16" i="3"/>
  <c r="R35" i="3"/>
  <c r="K28" i="3"/>
  <c r="J33" i="3"/>
  <c r="R32" i="3"/>
  <c r="P97" i="3"/>
  <c r="K30" i="3"/>
  <c r="P59" i="3"/>
  <c r="P125" i="3"/>
  <c r="P124" i="3" s="1"/>
  <c r="P123" i="3" s="1"/>
  <c r="P122" i="3" s="1"/>
  <c r="R15" i="3"/>
  <c r="S52" i="3"/>
  <c r="S22" i="3"/>
  <c r="S66" i="3"/>
  <c r="J30" i="3"/>
  <c r="K54" i="3"/>
  <c r="R93" i="3"/>
  <c r="R78" i="3"/>
  <c r="K61" i="3"/>
  <c r="I115" i="3"/>
  <c r="I113" i="3" s="1"/>
  <c r="R23" i="3"/>
  <c r="R45" i="3"/>
  <c r="S93" i="3"/>
  <c r="I37" i="3"/>
  <c r="I143" i="3"/>
  <c r="I142" i="3" s="1"/>
  <c r="S15" i="3"/>
  <c r="N37" i="3"/>
  <c r="J67" i="3"/>
  <c r="R53" i="3"/>
  <c r="S41" i="3"/>
  <c r="J16" i="3"/>
  <c r="N97" i="3"/>
  <c r="P143" i="3"/>
  <c r="P142" i="3" s="1"/>
  <c r="R108" i="3"/>
  <c r="K67" i="3"/>
  <c r="P82" i="3"/>
  <c r="Q103" i="3"/>
  <c r="P137" i="3"/>
  <c r="P136" i="3" s="1"/>
  <c r="K120" i="3"/>
  <c r="K119" i="3" s="1"/>
  <c r="S78" i="3"/>
  <c r="S133" i="3"/>
  <c r="R70" i="3"/>
  <c r="R79" i="3"/>
  <c r="K109" i="3"/>
  <c r="K137" i="3"/>
  <c r="K136" i="3" s="1"/>
  <c r="J120" i="3"/>
  <c r="J119" i="3" s="1"/>
  <c r="L33" i="3"/>
  <c r="Q57" i="3"/>
  <c r="N85" i="3"/>
  <c r="I54" i="3"/>
  <c r="I67" i="3"/>
  <c r="I76" i="3"/>
  <c r="I97" i="3"/>
  <c r="I109" i="3"/>
  <c r="Q146" i="3"/>
  <c r="L109" i="3"/>
  <c r="L67" i="3"/>
  <c r="L42" i="3"/>
  <c r="S70" i="3"/>
  <c r="S79" i="3"/>
  <c r="S89" i="3"/>
  <c r="S102" i="3"/>
  <c r="S134" i="3"/>
  <c r="L137" i="3"/>
  <c r="L136" i="3" s="1"/>
  <c r="L103" i="3"/>
  <c r="L61" i="3"/>
  <c r="S72" i="3"/>
  <c r="N82" i="3"/>
  <c r="K97" i="3"/>
  <c r="K146" i="3"/>
  <c r="I94" i="3"/>
  <c r="N120" i="3"/>
  <c r="N119" i="3" s="1"/>
  <c r="R134" i="3"/>
  <c r="K59" i="3"/>
  <c r="L140" i="3"/>
  <c r="L139" i="3" s="1"/>
  <c r="L37" i="3"/>
  <c r="J82" i="3"/>
  <c r="N140" i="3"/>
  <c r="N139" i="3" s="1"/>
  <c r="R63" i="3"/>
  <c r="R72" i="3"/>
  <c r="R81" i="3"/>
  <c r="R105" i="3"/>
  <c r="P140" i="3"/>
  <c r="P139" i="3" s="1"/>
  <c r="L28" i="3"/>
  <c r="K76" i="3"/>
  <c r="S105" i="3"/>
  <c r="R52" i="3"/>
  <c r="Q120" i="3"/>
  <c r="Q119" i="3" s="1"/>
  <c r="K103" i="3"/>
  <c r="J137" i="3"/>
  <c r="J136" i="3" s="1"/>
  <c r="J19" i="3"/>
  <c r="J28" i="3"/>
  <c r="S69" i="3"/>
  <c r="S88" i="3"/>
  <c r="R65" i="3"/>
  <c r="R74" i="3"/>
  <c r="R102" i="3"/>
  <c r="J61" i="3"/>
  <c r="J103" i="3"/>
  <c r="I137" i="3"/>
  <c r="I136" i="3" s="1"/>
  <c r="L59" i="3"/>
  <c r="L12" i="3"/>
  <c r="I85" i="3"/>
  <c r="P120" i="3"/>
  <c r="P119" i="3" s="1"/>
  <c r="L115" i="3"/>
  <c r="L113" i="3" s="1"/>
  <c r="J140" i="3"/>
  <c r="J139" i="3" s="1"/>
  <c r="I125" i="3"/>
  <c r="I124" i="3" s="1"/>
  <c r="I123" i="3" s="1"/>
  <c r="I122" i="3" s="1"/>
  <c r="Q137" i="3"/>
  <c r="Q136" i="3" s="1"/>
  <c r="L97" i="3"/>
  <c r="L76" i="3"/>
  <c r="L54" i="3"/>
  <c r="L30" i="3"/>
  <c r="Q94" i="3"/>
  <c r="S65" i="3"/>
  <c r="S74" i="3"/>
  <c r="S84" i="3"/>
  <c r="S107" i="3"/>
  <c r="S127" i="3"/>
  <c r="L120" i="3"/>
  <c r="L119" i="3" s="1"/>
  <c r="N57" i="3"/>
  <c r="R75" i="3"/>
  <c r="R96" i="3"/>
  <c r="S145" i="3"/>
  <c r="Q30" i="3"/>
  <c r="Q42" i="3"/>
  <c r="K57" i="3"/>
  <c r="J94" i="3"/>
  <c r="R89" i="3"/>
  <c r="J85" i="3"/>
  <c r="R50" i="3"/>
  <c r="M49" i="3"/>
  <c r="R62" i="3"/>
  <c r="M61" i="3"/>
  <c r="P112" i="3"/>
  <c r="P116" i="3"/>
  <c r="P114" i="3" s="1"/>
  <c r="O49" i="3"/>
  <c r="S50" i="3"/>
  <c r="S92" i="3"/>
  <c r="S104" i="3"/>
  <c r="O103" i="3"/>
  <c r="O37" i="3"/>
  <c r="S38" i="3"/>
  <c r="R101" i="3"/>
  <c r="M100" i="3"/>
  <c r="J116" i="3"/>
  <c r="J114" i="3" s="1"/>
  <c r="J112" i="3"/>
  <c r="O33" i="3"/>
  <c r="S34" i="3"/>
  <c r="O120" i="3"/>
  <c r="S121" i="3"/>
  <c r="S83" i="3"/>
  <c r="O82" i="3"/>
  <c r="S58" i="3"/>
  <c r="O57" i="3"/>
  <c r="R121" i="3"/>
  <c r="M120" i="3"/>
  <c r="M82" i="3"/>
  <c r="R83" i="3"/>
  <c r="I112" i="3"/>
  <c r="I116" i="3"/>
  <c r="I114" i="3" s="1"/>
  <c r="R17" i="3"/>
  <c r="M16" i="3"/>
  <c r="M12" i="3"/>
  <c r="R13" i="3"/>
  <c r="O85" i="3"/>
  <c r="S86" i="3"/>
  <c r="S13" i="3"/>
  <c r="O12" i="3"/>
  <c r="M19" i="3"/>
  <c r="R20" i="3"/>
  <c r="O28" i="3"/>
  <c r="S29" i="3"/>
  <c r="M30" i="3"/>
  <c r="R31" i="3"/>
  <c r="R144" i="3"/>
  <c r="M143" i="3"/>
  <c r="M140" i="3"/>
  <c r="R141" i="3"/>
  <c r="O30" i="3"/>
  <c r="S31" i="3"/>
  <c r="S43" i="3"/>
  <c r="O42" i="3"/>
  <c r="R117" i="3"/>
  <c r="M115" i="3"/>
  <c r="R58" i="3"/>
  <c r="M57" i="3"/>
  <c r="S141" i="3"/>
  <c r="O140" i="3"/>
  <c r="M37" i="3"/>
  <c r="R38" i="3"/>
  <c r="M85" i="3"/>
  <c r="R86" i="3"/>
  <c r="R60" i="3"/>
  <c r="M59" i="3"/>
  <c r="S17" i="3"/>
  <c r="O16" i="3"/>
  <c r="O125" i="3"/>
  <c r="R34" i="3"/>
  <c r="M33" i="3"/>
  <c r="R104" i="3"/>
  <c r="M103" i="3"/>
  <c r="R95" i="3"/>
  <c r="M94" i="3"/>
  <c r="M28" i="3"/>
  <c r="R29" i="3"/>
  <c r="S20" i="3"/>
  <c r="O19" i="3"/>
  <c r="M42" i="3"/>
  <c r="R43" i="3"/>
  <c r="O54" i="3"/>
  <c r="S55" i="3"/>
  <c r="O143" i="3"/>
  <c r="S144" i="3"/>
  <c r="S62" i="3"/>
  <c r="O61" i="3"/>
  <c r="S101" i="3"/>
  <c r="O100" i="3"/>
  <c r="R147" i="3"/>
  <c r="M146" i="3"/>
  <c r="Q116" i="3"/>
  <c r="Q114" i="3" s="1"/>
  <c r="Q112" i="3"/>
  <c r="O59" i="3"/>
  <c r="S60" i="3"/>
  <c r="O116" i="3"/>
  <c r="S118" i="3"/>
  <c r="O112" i="3"/>
  <c r="M112" i="3"/>
  <c r="M116" i="3"/>
  <c r="R118" i="3"/>
  <c r="L112" i="3"/>
  <c r="L116" i="3"/>
  <c r="L114" i="3" s="1"/>
  <c r="S110" i="3"/>
  <c r="O109" i="3"/>
  <c r="O137" i="3"/>
  <c r="S138" i="3"/>
  <c r="K112" i="3"/>
  <c r="K116" i="3"/>
  <c r="K114" i="3" s="1"/>
  <c r="R92" i="3"/>
  <c r="M125" i="3"/>
  <c r="O115" i="3"/>
  <c r="S117" i="3"/>
  <c r="O97" i="3"/>
  <c r="S98" i="3"/>
  <c r="S147" i="3"/>
  <c r="O146" i="3"/>
  <c r="S95" i="3"/>
  <c r="O94" i="3"/>
  <c r="S68" i="3"/>
  <c r="O67" i="3"/>
  <c r="S77" i="3"/>
  <c r="O76" i="3"/>
  <c r="I146" i="3"/>
  <c r="N112" i="3"/>
  <c r="N116" i="3"/>
  <c r="N114" i="3" s="1"/>
  <c r="S87" i="3"/>
  <c r="P103" i="3"/>
  <c r="N61" i="3"/>
  <c r="N103" i="3"/>
  <c r="M137" i="3"/>
  <c r="R138" i="3"/>
  <c r="L100" i="3"/>
  <c r="L57" i="3"/>
  <c r="Q143" i="3"/>
  <c r="Q142" i="3" s="1"/>
  <c r="K94" i="3"/>
  <c r="L125" i="3"/>
  <c r="L124" i="3" s="1"/>
  <c r="L123" i="3" s="1"/>
  <c r="L122" i="3" s="1"/>
  <c r="L49" i="3"/>
  <c r="J100" i="3"/>
  <c r="J115" i="3"/>
  <c r="J113" i="3" s="1"/>
  <c r="M54" i="3"/>
  <c r="R68" i="3"/>
  <c r="M67" i="3"/>
  <c r="R77" i="3"/>
  <c r="M76" i="3"/>
  <c r="R87" i="3"/>
  <c r="R98" i="3"/>
  <c r="M97" i="3"/>
  <c r="M109" i="3"/>
  <c r="R110" i="3"/>
  <c r="L146" i="3"/>
  <c r="L85" i="3"/>
  <c r="L19" i="3"/>
  <c r="M56" i="3" l="1"/>
  <c r="I56" i="3"/>
  <c r="P56" i="3"/>
  <c r="J56" i="3"/>
  <c r="N56" i="3"/>
  <c r="L56" i="3"/>
  <c r="O56" i="3"/>
  <c r="K56" i="3"/>
  <c r="Q56" i="3"/>
  <c r="N36" i="3"/>
  <c r="R100" i="3"/>
  <c r="R54" i="3"/>
  <c r="S94" i="3"/>
  <c r="S97" i="3"/>
  <c r="R97" i="3"/>
  <c r="S76" i="3"/>
  <c r="N135" i="3"/>
  <c r="R103" i="3"/>
  <c r="L48" i="3"/>
  <c r="S146" i="3"/>
  <c r="R146" i="3"/>
  <c r="Q135" i="3"/>
  <c r="K135" i="3"/>
  <c r="J135" i="3"/>
  <c r="P135" i="3"/>
  <c r="L135" i="3"/>
  <c r="J111" i="3"/>
  <c r="K111" i="3"/>
  <c r="R109" i="3"/>
  <c r="S109" i="3"/>
  <c r="I36" i="3"/>
  <c r="R91" i="3"/>
  <c r="R59" i="3"/>
  <c r="S112" i="3"/>
  <c r="S59" i="3"/>
  <c r="I135" i="3"/>
  <c r="S54" i="3"/>
  <c r="L36" i="3"/>
  <c r="S16" i="3"/>
  <c r="S19" i="3"/>
  <c r="R19" i="3"/>
  <c r="N111" i="3"/>
  <c r="I111" i="3"/>
  <c r="R112" i="3"/>
  <c r="S100" i="3"/>
  <c r="S91" i="3"/>
  <c r="R85" i="3"/>
  <c r="S85" i="3"/>
  <c r="R82" i="3"/>
  <c r="R67" i="3"/>
  <c r="S61" i="3"/>
  <c r="P48" i="3"/>
  <c r="Q48" i="3"/>
  <c r="N48" i="3"/>
  <c r="Q36" i="3"/>
  <c r="K36" i="3"/>
  <c r="P36" i="3"/>
  <c r="S30" i="3"/>
  <c r="R30" i="3"/>
  <c r="N11" i="3"/>
  <c r="Q11" i="3"/>
  <c r="R16" i="3"/>
  <c r="K48" i="3"/>
  <c r="Q111" i="3"/>
  <c r="P111" i="3"/>
  <c r="J48" i="3"/>
  <c r="R76" i="3"/>
  <c r="S67" i="3"/>
  <c r="R94" i="3"/>
  <c r="R33" i="3"/>
  <c r="S42" i="3"/>
  <c r="S103" i="3"/>
  <c r="R61" i="3"/>
  <c r="L11" i="3"/>
  <c r="K11" i="3"/>
  <c r="P11" i="3"/>
  <c r="J11" i="3"/>
  <c r="R42" i="3"/>
  <c r="R28" i="3"/>
  <c r="S28" i="3"/>
  <c r="S82" i="3"/>
  <c r="S33" i="3"/>
  <c r="L111" i="3"/>
  <c r="J36" i="3"/>
  <c r="I48" i="3"/>
  <c r="I11" i="3"/>
  <c r="R137" i="3"/>
  <c r="M136" i="3"/>
  <c r="S115" i="3"/>
  <c r="O113" i="3"/>
  <c r="M124" i="3"/>
  <c r="R125" i="3"/>
  <c r="O136" i="3"/>
  <c r="S137" i="3"/>
  <c r="R116" i="3"/>
  <c r="M114" i="3"/>
  <c r="R114" i="3" s="1"/>
  <c r="S116" i="3"/>
  <c r="O114" i="3"/>
  <c r="S114" i="3" s="1"/>
  <c r="O142" i="3"/>
  <c r="S142" i="3" s="1"/>
  <c r="S143" i="3"/>
  <c r="O124" i="3"/>
  <c r="S125" i="3"/>
  <c r="R37" i="3"/>
  <c r="M36" i="3"/>
  <c r="O139" i="3"/>
  <c r="S139" i="3" s="1"/>
  <c r="S140" i="3"/>
  <c r="R57" i="3"/>
  <c r="R115" i="3"/>
  <c r="M113" i="3"/>
  <c r="M139" i="3"/>
  <c r="R139" i="3" s="1"/>
  <c r="R140" i="3"/>
  <c r="R143" i="3"/>
  <c r="M142" i="3"/>
  <c r="R142" i="3" s="1"/>
  <c r="O11" i="3"/>
  <c r="S12" i="3"/>
  <c r="R12" i="3"/>
  <c r="M11" i="3"/>
  <c r="R120" i="3"/>
  <c r="M119" i="3"/>
  <c r="R119" i="3" s="1"/>
  <c r="S57" i="3"/>
  <c r="S120" i="3"/>
  <c r="O119" i="3"/>
  <c r="S119" i="3" s="1"/>
  <c r="S37" i="3"/>
  <c r="O36" i="3"/>
  <c r="S49" i="3"/>
  <c r="O48" i="3"/>
  <c r="R49" i="3"/>
  <c r="M48" i="3"/>
  <c r="N10" i="3" l="1"/>
  <c r="L47" i="3"/>
  <c r="I10" i="3"/>
  <c r="S36" i="3"/>
  <c r="R36" i="3"/>
  <c r="P47" i="3"/>
  <c r="M135" i="3"/>
  <c r="R135" i="3" s="1"/>
  <c r="O135" i="3"/>
  <c r="S135" i="3" s="1"/>
  <c r="K10" i="3"/>
  <c r="Q10" i="3"/>
  <c r="K47" i="3"/>
  <c r="Q47" i="3"/>
  <c r="L10" i="3"/>
  <c r="P10" i="3"/>
  <c r="S56" i="3"/>
  <c r="N47" i="3"/>
  <c r="J10" i="3"/>
  <c r="R56" i="3"/>
  <c r="I47" i="3"/>
  <c r="J47" i="3"/>
  <c r="R48" i="3"/>
  <c r="M47" i="3"/>
  <c r="O47" i="3"/>
  <c r="S48" i="3"/>
  <c r="R11" i="3"/>
  <c r="M10" i="3"/>
  <c r="O10" i="3"/>
  <c r="S11" i="3"/>
  <c r="R113" i="3"/>
  <c r="M111" i="3"/>
  <c r="R111" i="3" s="1"/>
  <c r="O123" i="3"/>
  <c r="S124" i="3"/>
  <c r="S136" i="3"/>
  <c r="M123" i="3"/>
  <c r="R124" i="3"/>
  <c r="O111" i="3"/>
  <c r="S111" i="3" s="1"/>
  <c r="S113" i="3"/>
  <c r="R136" i="3"/>
  <c r="L9" i="3" l="1"/>
  <c r="L148" i="3" s="1"/>
  <c r="I9" i="3"/>
  <c r="I148" i="3" s="1"/>
  <c r="Q9" i="3"/>
  <c r="Q148" i="3" s="1"/>
  <c r="K9" i="3"/>
  <c r="K148" i="3" s="1"/>
  <c r="J9" i="3"/>
  <c r="J148" i="3" s="1"/>
  <c r="N9" i="3"/>
  <c r="N148" i="3" s="1"/>
  <c r="P9" i="3"/>
  <c r="P148" i="3" s="1"/>
  <c r="R47" i="3"/>
  <c r="S47" i="3"/>
  <c r="R123" i="3"/>
  <c r="M122" i="3"/>
  <c r="R122" i="3" s="1"/>
  <c r="O122" i="3"/>
  <c r="S122" i="3" s="1"/>
  <c r="S123" i="3"/>
  <c r="S10" i="3"/>
  <c r="R10" i="3"/>
  <c r="O9" i="3" l="1"/>
  <c r="O148" i="3" s="1"/>
  <c r="M9" i="3"/>
  <c r="R9" i="3" s="1"/>
  <c r="M148" i="3" l="1"/>
  <c r="S9" i="3"/>
  <c r="S148" i="3"/>
  <c r="R148" i="3" l="1"/>
</calcChain>
</file>

<file path=xl/sharedStrings.xml><?xml version="1.0" encoding="utf-8"?>
<sst xmlns="http://schemas.openxmlformats.org/spreadsheetml/2006/main" count="323" uniqueCount="292">
  <si>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</si>
  <si>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</si>
  <si>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</si>
  <si>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</si>
  <si>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</si>
  <si>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</si>
  <si>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</si>
  <si>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</si>
  <si>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</si>
  <si>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</si>
  <si>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</si>
  <si>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</si>
  <si>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</si>
  <si>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</si>
  <si>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</si>
  <si>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</si>
  <si>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</si>
  <si>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</si>
  <si>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</si>
  <si>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</si>
  <si>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</si>
  <si>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</si>
  <si>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</si>
  <si>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</si>
  <si>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</si>
  <si>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</si>
  <si>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</si>
  <si>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</si>
  <si>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</si>
  <si>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</si>
  <si>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</si>
  <si>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</si>
  <si>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</si>
  <si>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</si>
  <si>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</si>
  <si>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</si>
  <si>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</si>
  <si>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</si>
  <si>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</si>
  <si>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</si>
  <si>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</si>
  <si>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</si>
  <si>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</si>
  <si>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</si>
  <si>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</si>
  <si>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</si>
  <si>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</si>
  <si>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</si>
  <si>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</si>
  <si>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</si>
  <si>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</si>
  <si>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</si>
  <si>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</si>
  <si>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</si>
  <si>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</si>
  <si>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</si>
  <si>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</si>
  <si>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</si>
  <si>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</si>
  <si>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</si>
  <si>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</si>
  <si>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</si>
  <si>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</si>
  <si>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</si>
  <si>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</si>
  <si>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</si>
  <si>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</si>
  <si>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</si>
  <si>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</si>
  <si>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</si>
  <si>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</si>
  <si>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</si>
  <si>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</si>
  <si>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</si>
  <si>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</si>
  <si>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</si>
  <si>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</si>
  <si>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</si>
  <si>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</si>
  <si>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</si>
  <si>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</si>
  <si>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</si>
  <si>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</si>
  <si>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</si>
  <si>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</si>
  <si>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</si>
  <si>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</si>
  <si>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</si>
  <si>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</si>
  <si>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</si>
  <si>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</si>
  <si>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</si>
  <si>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</si>
  <si>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</si>
  <si>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</si>
  <si>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</si>
  <si>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</si>
  <si>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</si>
  <si>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</si>
  <si>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</si>
  <si>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</si>
  <si>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</si>
  <si>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</si>
  <si>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</si>
  <si>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</si>
  <si>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</si>
  <si>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</si>
  <si>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</si>
  <si>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</si>
  <si>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</si>
  <si>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</si>
  <si>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</si>
  <si>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</si>
  <si>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</si>
  <si>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</si>
  <si>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</si>
  <si>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</si>
  <si>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</si>
  <si>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</si>
  <si>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</si>
  <si>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</si>
  <si>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</si>
  <si>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</si>
  <si>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</si>
  <si>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</si>
  <si>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</si>
  <si>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</si>
  <si>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</si>
  <si>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</si>
  <si>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</si>
  <si>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</si>
  <si>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</si>
  <si>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</si>
  <si>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</si>
  <si>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</si>
  <si>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</si>
  <si>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</si>
  <si>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</si>
  <si>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</si>
  <si>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</si>
  <si>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</si>
  <si>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</si>
  <si>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</si>
  <si>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</si>
  <si>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</si>
  <si>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</si>
  <si>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</si>
  <si>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</si>
  <si>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</si>
  <si>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</si>
  <si>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</si>
  <si>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</si>
  <si>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</si>
  <si>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</si>
  <si>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MANTENIMIENTO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</si>
  <si>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</si>
  <si>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</si>
  <si>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</si>
  <si>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</si>
  <si>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</si>
  <si>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</si>
  <si>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</si>
  <si>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</si>
  <si>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</si>
  <si>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</si>
  <si>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</si>
  <si>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</si>
  <si>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</si>
  <si>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</si>
  <si>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</si>
  <si>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</si>
  <si>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</si>
  <si>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</si>
  <si>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</si>
  <si>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</si>
  <si>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</si>
  <si>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</si>
  <si>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</si>
  <si>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</si>
  <si>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</si>
  <si>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</si>
  <si>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</si>
  <si>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</si>
  <si>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</si>
  <si>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</si>
  <si>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</si>
  <si>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</si>
  <si>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</si>
  <si>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</si>
  <si>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</si>
  <si>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</si>
  <si>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</si>
  <si>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</si>
  <si>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</si>
  <si>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</si>
  <si>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</si>
  <si>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</si>
  <si>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</si>
  <si>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</si>
  <si>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</si>
  <si>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</si>
  <si>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</si>
  <si>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</si>
  <si>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</si>
  <si>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</si>
  <si>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</si>
  <si>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</si>
  <si>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</si>
  <si>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</si>
  <si>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</si>
  <si>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</si>
  <si>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</si>
  <si>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</si>
  <si>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</si>
  <si>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</si>
  <si>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</si>
  <si>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</si>
  <si>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</si>
  <si>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</si>
  <si>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</si>
  <si>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</si>
  <si>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</si>
  <si>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</si>
  <si>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</si>
  <si>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</si>
  <si>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</si>
  <si>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</si>
  <si>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</si>
  <si>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</si>
  <si>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</si>
  <si>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</si>
  <si>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</si>
  <si>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</si>
  <si>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</si>
  <si>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</si>
  <si>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</si>
  <si>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</si>
  <si>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</si>
  <si>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</si>
  <si>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</si>
  <si>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</si>
  <si>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</si>
  <si>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</si>
  <si>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</si>
  <si>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</si>
  <si>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</si>
  <si>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</si>
  <si>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</si>
  <si>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</si>
  <si>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</si>
  <si>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</si>
  <si>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</si>
  <si>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</si>
  <si>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</si>
  <si>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</si>
  <si>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</si>
  <si>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</si>
  <si>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</si>
  <si>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</si>
  <si>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</si>
  <si>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</si>
  <si>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</si>
  <si>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</si>
  <si>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</si>
  <si>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</si>
  <si>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</si>
  <si>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</si>
  <si>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</si>
  <si>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</si>
  <si>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</si>
  <si>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</si>
  <si>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</si>
  <si>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</si>
  <si>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</si>
  <si>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</si>
  <si>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</si>
  <si>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</si>
  <si>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</si>
  <si>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</si>
  <si>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</si>
  <si>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</si>
  <si>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</si>
  <si>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</si>
  <si>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</si>
  <si>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</si>
  <si>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</si>
  <si>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</si>
  <si>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SEGUROS GENERALES</t>
  </si>
  <si>
    <t>NOVIEMBRE</t>
  </si>
  <si>
    <t>Gastos Judiciales</t>
  </si>
  <si>
    <t>COMUNICACIONES Y TRANSPORTE</t>
  </si>
  <si>
    <t>EJECUCION PRESUPUESTAL DE GASTOS VIGENCIA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</si>
</sst>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\ &quot;de&quot;\ mmmm\ &quot;de&quot;\ yyyy"/>
    <numFmt numFmtId="170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0"/>
      <name val="Calibri"/>
      <family val="2"/>
      <scheme val="minor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2" applyFont="1" applyFill="1"/>
    <xf numFmtId="0" fontId="4" fillId="0" borderId="0" xfId="2" applyFont="1" applyFill="1" applyBorder="1"/>
    <xf numFmtId="0" fontId="4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Continuous"/>
    </xf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5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5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15" fillId="0" borderId="0" xfId="2" applyFont="1" applyFill="1" applyBorder="1"/>
    <xf numFmtId="0" fontId="15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0" fontId="19" fillId="0" borderId="0" xfId="2" applyFont="1" applyFill="1"/>
    <xf numFmtId="0" fontId="20" fillId="0" borderId="0" xfId="2" applyFont="1" applyFill="1"/>
    <xf numFmtId="0" fontId="21" fillId="0" borderId="0" xfId="2" applyFont="1" applyFill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right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right" vertical="center"/>
    </xf>
    <xf numFmtId="0" fontId="17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2" xfId="2" applyNumberFormat="1" applyFont="1" applyFill="1" applyBorder="1" applyAlignment="1">
      <alignment horizontal="left" vertical="center" wrapText="1"/>
    </xf>
    <xf numFmtId="49" fontId="9" fillId="0" borderId="33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>
      <alignment horizontal="right"/>
    </xf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49" fontId="23" fillId="0" borderId="31" xfId="2" applyNumberFormat="1" applyFont="1" applyFill="1" applyBorder="1" applyAlignment="1">
      <alignment wrapText="1"/>
    </xf>
    <xf numFmtId="4" fontId="2" fillId="0" borderId="19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19" xfId="2" applyNumberFormat="1" applyFont="1" applyFill="1" applyBorder="1" applyAlignment="1">
      <alignment horizontal="right" vertical="center"/>
    </xf>
    <xf numFmtId="4" fontId="4" fillId="0" borderId="15" xfId="2" applyNumberFormat="1" applyFont="1" applyFill="1" applyBorder="1"/>
    <xf numFmtId="165" fontId="24" fillId="0" borderId="14" xfId="2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vertical="center"/>
    </xf>
    <xf numFmtId="0" fontId="10" fillId="0" borderId="4" xfId="2" applyFont="1" applyFill="1" applyBorder="1" applyAlignment="1">
      <alignment horizontal="right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wrapText="1"/>
    </xf>
    <xf numFmtId="170" fontId="18" fillId="0" borderId="2" xfId="1" applyNumberFormat="1" applyFont="1" applyFill="1" applyBorder="1" applyAlignment="1"/>
    <xf numFmtId="4" fontId="18" fillId="0" borderId="2" xfId="1" applyNumberFormat="1" applyFont="1" applyFill="1" applyBorder="1" applyAlignment="1"/>
    <xf numFmtId="4" fontId="18" fillId="0" borderId="2" xfId="1" applyNumberFormat="1" applyFont="1" applyFill="1" applyBorder="1"/>
    <xf numFmtId="4" fontId="18" fillId="0" borderId="2" xfId="3" applyNumberFormat="1" applyFont="1" applyFill="1" applyBorder="1"/>
    <xf numFmtId="4" fontId="16" fillId="0" borderId="2" xfId="3" applyNumberFormat="1" applyFont="1" applyFill="1" applyBorder="1"/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6" fontId="3" fillId="0" borderId="20" xfId="2" applyNumberFormat="1" applyFont="1" applyFill="1" applyBorder="1" applyAlignment="1">
      <alignment horizontal="center" vertical="center" wrapText="1"/>
    </xf>
    <xf numFmtId="166" fontId="3" fillId="0" borderId="22" xfId="2" applyNumberFormat="1" applyFont="1" applyFill="1" applyBorder="1" applyAlignment="1">
      <alignment horizontal="center" vertical="center" wrapText="1"/>
    </xf>
    <xf numFmtId="166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T165"/>
  <sheetViews>
    <sheetView showGridLines="0" tabSelected="1" zoomScale="85" zoomScaleNormal="85" workbookViewId="0">
      <pane xSplit="8" ySplit="8" topLeftCell="I144" activePane="bottomRight" state="frozen"/>
      <selection activeCell="N7" sqref="N7"/>
      <selection pane="topRight" activeCell="N7" sqref="N7"/>
      <selection pane="bottomLeft" activeCell="N7" sqref="N7"/>
      <selection pane="bottomRight" activeCell="K156" sqref="K156"/>
    </sheetView>
  </sheetViews>
  <sheetFormatPr baseColWidth="10" defaultColWidth="11.42578125" defaultRowHeight="15" x14ac:dyDescent="0.2"/>
  <cols>
    <col min="1" max="1" width="2.140625" style="94" customWidth="1"/>
    <col min="2" max="2" width="4.7109375" style="73" customWidth="1"/>
    <col min="3" max="3" width="5.28515625" style="73" customWidth="1"/>
    <col min="4" max="4" width="2.85546875" style="73" customWidth="1"/>
    <col min="5" max="5" width="3.7109375" style="73" customWidth="1"/>
    <col min="6" max="6" width="6" style="73" customWidth="1"/>
    <col min="7" max="7" width="4" style="73" customWidth="1"/>
    <col min="8" max="8" width="40.140625" style="74" customWidth="1"/>
    <col min="9" max="9" width="20.42578125" style="72" customWidth="1"/>
    <col min="10" max="10" width="18.5703125" style="72" hidden="1" customWidth="1"/>
    <col min="11" max="11" width="17.140625" style="72" customWidth="1"/>
    <col min="12" max="12" width="17.28515625" style="72" hidden="1" customWidth="1"/>
    <col min="13" max="13" width="17" style="72" customWidth="1"/>
    <col min="14" max="14" width="16.5703125" style="72" hidden="1" customWidth="1"/>
    <col min="15" max="15" width="18.7109375" style="72" customWidth="1"/>
    <col min="16" max="16" width="17.28515625" style="72" hidden="1" customWidth="1"/>
    <col min="17" max="17" width="18.7109375" style="72" customWidth="1"/>
    <col min="18" max="18" width="12.42578125" style="72" bestFit="1" customWidth="1"/>
    <col min="19" max="19" width="12.7109375" style="72" customWidth="1"/>
    <col min="20" max="16384" width="11.42578125" style="72"/>
  </cols>
  <sheetData>
    <row r="1" spans="1:19" s="1" customFormat="1" x14ac:dyDescent="0.2">
      <c r="A1" s="85"/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s="1" customFormat="1" x14ac:dyDescent="0.2">
      <c r="A2" s="85"/>
      <c r="B2" s="138" t="s">
        <v>291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1:19" s="1" customFormat="1" x14ac:dyDescent="0.2">
      <c r="A3" s="85"/>
      <c r="B3" s="141" t="s">
        <v>288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1:19" s="1" customFormat="1" ht="13.5" thickBot="1" x14ac:dyDescent="0.25">
      <c r="A4" s="85"/>
      <c r="B4" s="142"/>
      <c r="C4" s="143"/>
      <c r="D4" s="143"/>
      <c r="E4" s="143"/>
      <c r="F4" s="79"/>
      <c r="G4" s="6"/>
      <c r="H4" s="144"/>
      <c r="I4" s="144"/>
      <c r="J4" s="144"/>
      <c r="K4" s="144"/>
      <c r="L4" s="144"/>
      <c r="M4" s="144"/>
      <c r="N4" s="144"/>
      <c r="O4" s="4"/>
      <c r="P4" s="7"/>
      <c r="Q4" s="5"/>
      <c r="R4" s="2"/>
      <c r="S4" s="3"/>
    </row>
    <row r="5" spans="1:19" s="1" customFormat="1" ht="15.75" customHeight="1" thickBot="1" x14ac:dyDescent="0.25">
      <c r="A5" s="85"/>
      <c r="B5" s="151" t="s">
        <v>1</v>
      </c>
      <c r="C5" s="152"/>
      <c r="D5" s="152"/>
      <c r="E5" s="152"/>
      <c r="F5" s="152"/>
      <c r="G5" s="152"/>
      <c r="H5" s="153"/>
      <c r="I5" s="154" t="s">
        <v>34</v>
      </c>
      <c r="J5" s="157" t="s">
        <v>35</v>
      </c>
      <c r="K5" s="154" t="s">
        <v>36</v>
      </c>
      <c r="L5" s="154" t="s">
        <v>37</v>
      </c>
      <c r="M5" s="154" t="s">
        <v>38</v>
      </c>
      <c r="N5" s="154" t="s">
        <v>39</v>
      </c>
      <c r="O5" s="154" t="s">
        <v>40</v>
      </c>
      <c r="P5" s="157" t="s">
        <v>41</v>
      </c>
      <c r="Q5" s="145" t="s">
        <v>2</v>
      </c>
      <c r="R5" s="145" t="s">
        <v>42</v>
      </c>
      <c r="S5" s="148" t="s">
        <v>43</v>
      </c>
    </row>
    <row r="6" spans="1:19" s="13" customFormat="1" x14ac:dyDescent="0.2">
      <c r="A6" s="86"/>
      <c r="B6" s="8" t="s">
        <v>3</v>
      </c>
      <c r="C6" s="9" t="s">
        <v>4</v>
      </c>
      <c r="D6" s="8" t="s">
        <v>5</v>
      </c>
      <c r="E6" s="10" t="s">
        <v>6</v>
      </c>
      <c r="F6" s="11" t="s">
        <v>44</v>
      </c>
      <c r="G6" s="12" t="s">
        <v>7</v>
      </c>
      <c r="H6" s="160" t="s">
        <v>8</v>
      </c>
      <c r="I6" s="155"/>
      <c r="J6" s="158"/>
      <c r="K6" s="155"/>
      <c r="L6" s="155"/>
      <c r="M6" s="155"/>
      <c r="N6" s="155"/>
      <c r="O6" s="155"/>
      <c r="P6" s="158"/>
      <c r="Q6" s="146"/>
      <c r="R6" s="146"/>
      <c r="S6" s="149"/>
    </row>
    <row r="7" spans="1:19" s="13" customFormat="1" x14ac:dyDescent="0.2">
      <c r="A7" s="86"/>
      <c r="B7" s="163" t="s">
        <v>9</v>
      </c>
      <c r="C7" s="165" t="s">
        <v>10</v>
      </c>
      <c r="D7" s="163" t="s">
        <v>11</v>
      </c>
      <c r="E7" s="167" t="s">
        <v>12</v>
      </c>
      <c r="F7" s="77"/>
      <c r="G7" s="14" t="s">
        <v>13</v>
      </c>
      <c r="H7" s="161"/>
      <c r="I7" s="155"/>
      <c r="J7" s="158"/>
      <c r="K7" s="155"/>
      <c r="L7" s="155"/>
      <c r="M7" s="155"/>
      <c r="N7" s="155"/>
      <c r="O7" s="155"/>
      <c r="P7" s="158"/>
      <c r="Q7" s="146"/>
      <c r="R7" s="146"/>
      <c r="S7" s="149"/>
    </row>
    <row r="8" spans="1:19" s="13" customFormat="1" ht="15.75" thickBot="1" x14ac:dyDescent="0.25">
      <c r="A8" s="86"/>
      <c r="B8" s="164"/>
      <c r="C8" s="166"/>
      <c r="D8" s="164"/>
      <c r="E8" s="168"/>
      <c r="F8" s="78"/>
      <c r="G8" s="15" t="s">
        <v>14</v>
      </c>
      <c r="H8" s="162"/>
      <c r="I8" s="156"/>
      <c r="J8" s="159"/>
      <c r="K8" s="156"/>
      <c r="L8" s="156"/>
      <c r="M8" s="156"/>
      <c r="N8" s="156"/>
      <c r="O8" s="156"/>
      <c r="P8" s="159"/>
      <c r="Q8" s="147"/>
      <c r="R8" s="147"/>
      <c r="S8" s="150"/>
    </row>
    <row r="9" spans="1:19" s="18" customFormat="1" ht="14.25" x14ac:dyDescent="0.2">
      <c r="A9" s="87" t="s">
        <v>285</v>
      </c>
      <c r="B9" s="169" t="s">
        <v>15</v>
      </c>
      <c r="C9" s="170"/>
      <c r="D9" s="170"/>
      <c r="E9" s="170"/>
      <c r="F9" s="170"/>
      <c r="G9" s="170"/>
      <c r="H9" s="170"/>
      <c r="I9" s="111">
        <f>+I10+I47+I111+I112+I122</f>
        <v>258044294000</v>
      </c>
      <c r="J9" s="111">
        <f t="shared" ref="J9:Q9" si="0">+J10+J47+J111+J112+J122</f>
        <v>3456481899.6500001</v>
      </c>
      <c r="K9" s="111">
        <f t="shared" si="0"/>
        <v>81701828782.23999</v>
      </c>
      <c r="L9" s="111">
        <f t="shared" si="0"/>
        <v>2401289295.48</v>
      </c>
      <c r="M9" s="111">
        <f t="shared" si="0"/>
        <v>69961234230.230011</v>
      </c>
      <c r="N9" s="111">
        <f t="shared" si="0"/>
        <v>4833675691</v>
      </c>
      <c r="O9" s="111">
        <f t="shared" si="0"/>
        <v>49544146701.75</v>
      </c>
      <c r="P9" s="111">
        <f t="shared" si="0"/>
        <v>4829586820.6800003</v>
      </c>
      <c r="Q9" s="111">
        <f t="shared" si="0"/>
        <v>49410577804.75</v>
      </c>
      <c r="R9" s="16">
        <f>IFERROR((M9/I9),0)</f>
        <v>0.27112102788922748</v>
      </c>
      <c r="S9" s="17">
        <f>IFERROR((O9/I9),0)</f>
        <v>0.19199861362464385</v>
      </c>
    </row>
    <row r="10" spans="1:19" s="24" customFormat="1" ht="14.25" x14ac:dyDescent="0.2">
      <c r="A10" s="88" t="s">
        <v>155</v>
      </c>
      <c r="B10" s="19">
        <v>1</v>
      </c>
      <c r="C10" s="20"/>
      <c r="D10" s="20"/>
      <c r="E10" s="21"/>
      <c r="F10" s="21"/>
      <c r="G10" s="21"/>
      <c r="H10" s="95" t="s">
        <v>16</v>
      </c>
      <c r="I10" s="112">
        <f t="shared" ref="I10:Q10" si="1">+I11+I33+I36</f>
        <v>25692784000</v>
      </c>
      <c r="J10" s="81">
        <f t="shared" si="1"/>
        <v>-1800159246</v>
      </c>
      <c r="K10" s="81">
        <f t="shared" si="1"/>
        <v>21341709233</v>
      </c>
      <c r="L10" s="81">
        <f t="shared" si="1"/>
        <v>1493852505</v>
      </c>
      <c r="M10" s="81">
        <f t="shared" si="1"/>
        <v>17736904123.25</v>
      </c>
      <c r="N10" s="81">
        <f t="shared" si="1"/>
        <v>1653987907</v>
      </c>
      <c r="O10" s="81">
        <f t="shared" si="1"/>
        <v>17222667772</v>
      </c>
      <c r="P10" s="81">
        <f t="shared" si="1"/>
        <v>1653987907</v>
      </c>
      <c r="Q10" s="81">
        <f t="shared" si="1"/>
        <v>17222667772</v>
      </c>
      <c r="R10" s="22">
        <f t="shared" ref="R10:R72" si="2">IFERROR((M10/I10),0)</f>
        <v>0.69034574545327587</v>
      </c>
      <c r="S10" s="23">
        <f t="shared" ref="S10:S72" si="3">IFERROR((O10/I10),0)</f>
        <v>0.67033092918229487</v>
      </c>
    </row>
    <row r="11" spans="1:19" s="24" customFormat="1" ht="26.25" customHeight="1" x14ac:dyDescent="0.2">
      <c r="A11" s="88" t="s">
        <v>156</v>
      </c>
      <c r="B11" s="19">
        <v>1</v>
      </c>
      <c r="C11" s="20">
        <v>0</v>
      </c>
      <c r="D11" s="20">
        <v>1</v>
      </c>
      <c r="E11" s="21"/>
      <c r="F11" s="21"/>
      <c r="G11" s="21"/>
      <c r="H11" s="119" t="s">
        <v>45</v>
      </c>
      <c r="I11" s="113">
        <f t="shared" ref="I11:Q11" si="4">+I12+I16+I19+I28+I30</f>
        <v>16372268000</v>
      </c>
      <c r="J11" s="83">
        <f t="shared" si="4"/>
        <v>-1701171761</v>
      </c>
      <c r="K11" s="83">
        <f t="shared" si="4"/>
        <v>14443610480</v>
      </c>
      <c r="L11" s="83">
        <f t="shared" si="4"/>
        <v>1053530699</v>
      </c>
      <c r="M11" s="83">
        <f t="shared" si="4"/>
        <v>11940204471.25</v>
      </c>
      <c r="N11" s="83">
        <f t="shared" si="4"/>
        <v>1057732056</v>
      </c>
      <c r="O11" s="83">
        <f t="shared" si="4"/>
        <v>11884141267</v>
      </c>
      <c r="P11" s="83">
        <f t="shared" si="4"/>
        <v>1057732056</v>
      </c>
      <c r="Q11" s="83">
        <f t="shared" si="4"/>
        <v>11884141267</v>
      </c>
      <c r="R11" s="22">
        <f t="shared" si="2"/>
        <v>0.72929446740366088</v>
      </c>
      <c r="S11" s="23">
        <f t="shared" si="3"/>
        <v>0.72587018896832134</v>
      </c>
    </row>
    <row r="12" spans="1:19" s="24" customFormat="1" ht="14.25" x14ac:dyDescent="0.2">
      <c r="A12" s="88" t="s">
        <v>157</v>
      </c>
      <c r="B12" s="19">
        <v>1</v>
      </c>
      <c r="C12" s="20">
        <v>0</v>
      </c>
      <c r="D12" s="20">
        <v>1</v>
      </c>
      <c r="E12" s="21" t="s">
        <v>46</v>
      </c>
      <c r="F12" s="21"/>
      <c r="G12" s="21"/>
      <c r="H12" s="96" t="s">
        <v>47</v>
      </c>
      <c r="I12" s="112">
        <f t="shared" ref="I12:J12" si="5">SUM(I13:I15)</f>
        <v>10174254000</v>
      </c>
      <c r="J12" s="81">
        <f t="shared" si="5"/>
        <v>0</v>
      </c>
      <c r="K12" s="81">
        <f t="shared" ref="K12:Q12" si="6">SUM(K13:K15)</f>
        <v>9480488724</v>
      </c>
      <c r="L12" s="81">
        <f t="shared" si="6"/>
        <v>802334291</v>
      </c>
      <c r="M12" s="81">
        <f t="shared" si="6"/>
        <v>8859100851</v>
      </c>
      <c r="N12" s="81">
        <f t="shared" si="6"/>
        <v>805530863</v>
      </c>
      <c r="O12" s="81">
        <f t="shared" si="6"/>
        <v>8833671716</v>
      </c>
      <c r="P12" s="81">
        <f t="shared" si="6"/>
        <v>805530863</v>
      </c>
      <c r="Q12" s="81">
        <f t="shared" si="6"/>
        <v>8833671716</v>
      </c>
      <c r="R12" s="22">
        <f t="shared" si="2"/>
        <v>0.87073714210398123</v>
      </c>
      <c r="S12" s="23">
        <f t="shared" si="3"/>
        <v>0.86823778097145987</v>
      </c>
    </row>
    <row r="13" spans="1:19" s="31" customFormat="1" ht="12.75" customHeight="1" x14ac:dyDescent="0.2">
      <c r="A13" s="89" t="s">
        <v>283</v>
      </c>
      <c r="B13" s="25">
        <v>1</v>
      </c>
      <c r="C13" s="26">
        <v>0</v>
      </c>
      <c r="D13" s="26">
        <v>1</v>
      </c>
      <c r="E13" s="27">
        <v>1</v>
      </c>
      <c r="F13" s="27">
        <v>1</v>
      </c>
      <c r="G13" s="28" t="s">
        <v>18</v>
      </c>
      <c r="H13" s="97" t="s">
        <v>48</v>
      </c>
      <c r="I13" s="123">
        <v>8842779501</v>
      </c>
      <c r="J13" s="82">
        <v>0</v>
      </c>
      <c r="K13" s="82">
        <v>8351460278</v>
      </c>
      <c r="L13" s="82">
        <v>755769063</v>
      </c>
      <c r="M13" s="82">
        <v>8290585554</v>
      </c>
      <c r="N13" s="82">
        <v>758833960</v>
      </c>
      <c r="O13" s="82">
        <v>8271159042</v>
      </c>
      <c r="P13" s="82">
        <v>758833960</v>
      </c>
      <c r="Q13" s="82">
        <v>8271159042</v>
      </c>
      <c r="R13" s="29">
        <f>+M13/I13</f>
        <v>0.93755425577019602</v>
      </c>
      <c r="S13" s="30">
        <f>+O13/I13</f>
        <v>0.93535737728896695</v>
      </c>
    </row>
    <row r="14" spans="1:19" s="31" customFormat="1" ht="14.25" x14ac:dyDescent="0.2">
      <c r="A14" s="89" t="s">
        <v>205</v>
      </c>
      <c r="B14" s="25">
        <v>1</v>
      </c>
      <c r="C14" s="26">
        <v>0</v>
      </c>
      <c r="D14" s="26">
        <v>1</v>
      </c>
      <c r="E14" s="27">
        <v>1</v>
      </c>
      <c r="F14" s="27">
        <v>2</v>
      </c>
      <c r="G14" s="28" t="s">
        <v>18</v>
      </c>
      <c r="H14" s="97" t="s">
        <v>49</v>
      </c>
      <c r="I14" s="123">
        <v>1251434499</v>
      </c>
      <c r="J14" s="82">
        <v>0</v>
      </c>
      <c r="K14" s="82">
        <v>1048988446</v>
      </c>
      <c r="L14" s="82">
        <v>32918774</v>
      </c>
      <c r="M14" s="82">
        <v>492464963</v>
      </c>
      <c r="N14" s="82">
        <v>33050449</v>
      </c>
      <c r="O14" s="82">
        <v>486462340</v>
      </c>
      <c r="P14" s="82">
        <v>33050449</v>
      </c>
      <c r="Q14" s="82">
        <v>486462340</v>
      </c>
      <c r="R14" s="29">
        <f t="shared" ref="R14:R15" si="7">+M14/I14</f>
        <v>0.39352036674194324</v>
      </c>
      <c r="S14" s="30">
        <f t="shared" ref="S14:S15" si="8">+O14/I14</f>
        <v>0.38872377290918841</v>
      </c>
    </row>
    <row r="15" spans="1:19" s="31" customFormat="1" ht="14.25" x14ac:dyDescent="0.2">
      <c r="A15" s="89" t="s">
        <v>206</v>
      </c>
      <c r="B15" s="25">
        <v>1</v>
      </c>
      <c r="C15" s="26">
        <v>0</v>
      </c>
      <c r="D15" s="26">
        <v>1</v>
      </c>
      <c r="E15" s="27">
        <v>1</v>
      </c>
      <c r="F15" s="27">
        <v>4</v>
      </c>
      <c r="G15" s="28" t="s">
        <v>18</v>
      </c>
      <c r="H15" s="97" t="s">
        <v>50</v>
      </c>
      <c r="I15" s="123">
        <v>80040000</v>
      </c>
      <c r="J15" s="82">
        <v>0</v>
      </c>
      <c r="K15" s="82">
        <v>80040000</v>
      </c>
      <c r="L15" s="82">
        <v>13646454</v>
      </c>
      <c r="M15" s="82">
        <v>76050334</v>
      </c>
      <c r="N15" s="82">
        <v>13646454</v>
      </c>
      <c r="O15" s="82">
        <v>76050334</v>
      </c>
      <c r="P15" s="82">
        <v>13646454</v>
      </c>
      <c r="Q15" s="82">
        <v>76050334</v>
      </c>
      <c r="R15" s="29">
        <f t="shared" si="7"/>
        <v>0.95015409795102446</v>
      </c>
      <c r="S15" s="30">
        <f t="shared" si="8"/>
        <v>0.95015409795102446</v>
      </c>
    </row>
    <row r="16" spans="1:19" s="24" customFormat="1" ht="14.25" x14ac:dyDescent="0.2">
      <c r="A16" s="88" t="s">
        <v>207</v>
      </c>
      <c r="B16" s="19">
        <v>1</v>
      </c>
      <c r="C16" s="20">
        <v>0</v>
      </c>
      <c r="D16" s="20">
        <v>1</v>
      </c>
      <c r="E16" s="32">
        <v>4</v>
      </c>
      <c r="F16" s="21"/>
      <c r="G16" s="21"/>
      <c r="H16" s="96" t="s">
        <v>51</v>
      </c>
      <c r="I16" s="112">
        <f t="shared" ref="I16:Q16" si="9">SUM(I17:I18)</f>
        <v>2321627000</v>
      </c>
      <c r="J16" s="81">
        <f t="shared" si="9"/>
        <v>-1312000000</v>
      </c>
      <c r="K16" s="81">
        <f t="shared" si="9"/>
        <v>2320703362</v>
      </c>
      <c r="L16" s="81">
        <f t="shared" si="9"/>
        <v>173297657</v>
      </c>
      <c r="M16" s="81">
        <f t="shared" si="9"/>
        <v>1832747249</v>
      </c>
      <c r="N16" s="81">
        <f t="shared" si="9"/>
        <v>173990847</v>
      </c>
      <c r="O16" s="81">
        <f t="shared" si="9"/>
        <v>1818189269</v>
      </c>
      <c r="P16" s="81">
        <f t="shared" si="9"/>
        <v>173990847</v>
      </c>
      <c r="Q16" s="81">
        <f t="shared" si="9"/>
        <v>1818189269</v>
      </c>
      <c r="R16" s="33">
        <f t="shared" si="2"/>
        <v>0.78942364514196295</v>
      </c>
      <c r="S16" s="30">
        <f t="shared" si="3"/>
        <v>0.78315305128687773</v>
      </c>
    </row>
    <row r="17" spans="1:19" s="31" customFormat="1" ht="14.25" x14ac:dyDescent="0.2">
      <c r="A17" s="89" t="s">
        <v>208</v>
      </c>
      <c r="B17" s="25">
        <v>1</v>
      </c>
      <c r="C17" s="26">
        <v>0</v>
      </c>
      <c r="D17" s="26">
        <v>1</v>
      </c>
      <c r="E17" s="27">
        <v>4</v>
      </c>
      <c r="F17" s="27">
        <v>1</v>
      </c>
      <c r="G17" s="28" t="s">
        <v>18</v>
      </c>
      <c r="H17" s="97" t="s">
        <v>52</v>
      </c>
      <c r="I17" s="123">
        <v>1618265965</v>
      </c>
      <c r="J17" s="82">
        <v>-1312000000</v>
      </c>
      <c r="K17" s="82">
        <v>1617474368</v>
      </c>
      <c r="L17" s="82">
        <v>113600590</v>
      </c>
      <c r="M17" s="82">
        <v>1225091381</v>
      </c>
      <c r="N17" s="82">
        <v>114054992</v>
      </c>
      <c r="O17" s="82">
        <v>1210653104</v>
      </c>
      <c r="P17" s="82">
        <v>114054992</v>
      </c>
      <c r="Q17" s="82">
        <v>1210653104</v>
      </c>
      <c r="R17" s="29">
        <f t="shared" si="2"/>
        <v>0.75703957661866783</v>
      </c>
      <c r="S17" s="30">
        <f t="shared" si="3"/>
        <v>0.7481175098433217</v>
      </c>
    </row>
    <row r="18" spans="1:19" s="31" customFormat="1" ht="14.25" x14ac:dyDescent="0.2">
      <c r="A18" s="89" t="s">
        <v>209</v>
      </c>
      <c r="B18" s="25">
        <v>1</v>
      </c>
      <c r="C18" s="26">
        <v>0</v>
      </c>
      <c r="D18" s="26">
        <v>1</v>
      </c>
      <c r="E18" s="27">
        <v>4</v>
      </c>
      <c r="F18" s="27">
        <v>2</v>
      </c>
      <c r="G18" s="28" t="s">
        <v>18</v>
      </c>
      <c r="H18" s="97" t="s">
        <v>53</v>
      </c>
      <c r="I18" s="123">
        <v>703361035</v>
      </c>
      <c r="J18" s="82">
        <v>0</v>
      </c>
      <c r="K18" s="82">
        <v>703228994</v>
      </c>
      <c r="L18" s="82">
        <v>59697067</v>
      </c>
      <c r="M18" s="82">
        <v>607655868</v>
      </c>
      <c r="N18" s="82">
        <v>59935855</v>
      </c>
      <c r="O18" s="82">
        <v>607536165</v>
      </c>
      <c r="P18" s="82">
        <v>59935855</v>
      </c>
      <c r="Q18" s="82">
        <v>607536165</v>
      </c>
      <c r="R18" s="29">
        <f t="shared" si="2"/>
        <v>0.86393166206598293</v>
      </c>
      <c r="S18" s="30">
        <f t="shared" si="3"/>
        <v>0.86376147493015443</v>
      </c>
    </row>
    <row r="19" spans="1:19" s="24" customFormat="1" ht="14.25" x14ac:dyDescent="0.2">
      <c r="A19" s="88" t="s">
        <v>210</v>
      </c>
      <c r="B19" s="19">
        <v>1</v>
      </c>
      <c r="C19" s="20">
        <v>0</v>
      </c>
      <c r="D19" s="20">
        <v>1</v>
      </c>
      <c r="E19" s="32">
        <v>5</v>
      </c>
      <c r="F19" s="21"/>
      <c r="G19" s="21"/>
      <c r="H19" s="95" t="s">
        <v>54</v>
      </c>
      <c r="I19" s="112">
        <f>SUM(I20:I27)</f>
        <v>2840612000</v>
      </c>
      <c r="J19" s="81">
        <f t="shared" ref="J19:Q19" si="10">SUM(J20:J27)</f>
        <v>-400000000</v>
      </c>
      <c r="K19" s="81">
        <f t="shared" si="10"/>
        <v>2442224485</v>
      </c>
      <c r="L19" s="81">
        <f t="shared" si="10"/>
        <v>72574385</v>
      </c>
      <c r="M19" s="81">
        <f t="shared" si="10"/>
        <v>1161954142.25</v>
      </c>
      <c r="N19" s="81">
        <f t="shared" si="10"/>
        <v>72864683</v>
      </c>
      <c r="O19" s="81">
        <f t="shared" si="10"/>
        <v>1146947752</v>
      </c>
      <c r="P19" s="81">
        <f t="shared" si="10"/>
        <v>72864683</v>
      </c>
      <c r="Q19" s="81">
        <f t="shared" si="10"/>
        <v>1146947752</v>
      </c>
      <c r="R19" s="33">
        <f t="shared" si="2"/>
        <v>0.40905063495120064</v>
      </c>
      <c r="S19" s="34">
        <f t="shared" si="3"/>
        <v>0.40376783312891729</v>
      </c>
    </row>
    <row r="20" spans="1:19" s="31" customFormat="1" ht="14.25" x14ac:dyDescent="0.2">
      <c r="A20" s="89" t="s">
        <v>211</v>
      </c>
      <c r="B20" s="25">
        <v>1</v>
      </c>
      <c r="C20" s="26">
        <v>0</v>
      </c>
      <c r="D20" s="26">
        <v>1</v>
      </c>
      <c r="E20" s="27">
        <v>5</v>
      </c>
      <c r="F20" s="27">
        <v>2</v>
      </c>
      <c r="G20" s="28" t="s">
        <v>18</v>
      </c>
      <c r="H20" s="98" t="s">
        <v>55</v>
      </c>
      <c r="I20" s="123">
        <v>403325088</v>
      </c>
      <c r="J20" s="82">
        <v>0</v>
      </c>
      <c r="K20" s="82">
        <v>325080021</v>
      </c>
      <c r="L20" s="82">
        <v>46250213</v>
      </c>
      <c r="M20" s="82">
        <v>280788249.25</v>
      </c>
      <c r="N20" s="82">
        <v>46435214</v>
      </c>
      <c r="O20" s="82">
        <v>279473674</v>
      </c>
      <c r="P20" s="82">
        <v>46435214</v>
      </c>
      <c r="Q20" s="82">
        <v>279473674</v>
      </c>
      <c r="R20" s="29">
        <f t="shared" si="2"/>
        <v>0.6961834450774359</v>
      </c>
      <c r="S20" s="30">
        <f t="shared" si="3"/>
        <v>0.6929241009674062</v>
      </c>
    </row>
    <row r="21" spans="1:19" s="31" customFormat="1" ht="14.25" x14ac:dyDescent="0.2">
      <c r="A21" s="89" t="s">
        <v>212</v>
      </c>
      <c r="B21" s="25">
        <v>1</v>
      </c>
      <c r="C21" s="26">
        <v>0</v>
      </c>
      <c r="D21" s="26">
        <v>1</v>
      </c>
      <c r="E21" s="27">
        <v>5</v>
      </c>
      <c r="F21" s="27">
        <v>5</v>
      </c>
      <c r="G21" s="28" t="s">
        <v>18</v>
      </c>
      <c r="H21" s="98" t="s">
        <v>56</v>
      </c>
      <c r="I21" s="123">
        <v>59047594</v>
      </c>
      <c r="J21" s="82">
        <v>0</v>
      </c>
      <c r="K21" s="82">
        <v>47592361</v>
      </c>
      <c r="L21" s="82">
        <v>2587892</v>
      </c>
      <c r="M21" s="82">
        <v>38192310</v>
      </c>
      <c r="N21" s="82">
        <v>2598244</v>
      </c>
      <c r="O21" s="82">
        <v>37989374</v>
      </c>
      <c r="P21" s="82">
        <v>2598244</v>
      </c>
      <c r="Q21" s="82">
        <v>37989374</v>
      </c>
      <c r="R21" s="29">
        <f t="shared" si="2"/>
        <v>0.64680552437073047</v>
      </c>
      <c r="S21" s="30">
        <f t="shared" si="3"/>
        <v>0.64336870355801457</v>
      </c>
    </row>
    <row r="22" spans="1:19" s="31" customFormat="1" ht="14.25" x14ac:dyDescent="0.2">
      <c r="A22" s="89" t="s">
        <v>213</v>
      </c>
      <c r="B22" s="25">
        <v>1</v>
      </c>
      <c r="C22" s="26">
        <v>0</v>
      </c>
      <c r="D22" s="26">
        <v>1</v>
      </c>
      <c r="E22" s="27">
        <v>5</v>
      </c>
      <c r="F22" s="27">
        <v>12</v>
      </c>
      <c r="G22" s="28" t="s">
        <v>18</v>
      </c>
      <c r="H22" s="98" t="s">
        <v>57</v>
      </c>
      <c r="I22" s="123">
        <v>3002420</v>
      </c>
      <c r="J22" s="82">
        <v>0</v>
      </c>
      <c r="K22" s="82">
        <v>2419951</v>
      </c>
      <c r="L22" s="82">
        <v>0</v>
      </c>
      <c r="M22" s="82">
        <v>18015</v>
      </c>
      <c r="N22" s="82">
        <v>0</v>
      </c>
      <c r="O22" s="82">
        <v>0</v>
      </c>
      <c r="P22" s="82">
        <v>0</v>
      </c>
      <c r="Q22" s="82">
        <v>0</v>
      </c>
      <c r="R22" s="29">
        <f t="shared" si="2"/>
        <v>6.0001598710373635E-3</v>
      </c>
      <c r="S22" s="30">
        <f t="shared" si="3"/>
        <v>0</v>
      </c>
    </row>
    <row r="23" spans="1:19" s="31" customFormat="1" ht="14.25" x14ac:dyDescent="0.2">
      <c r="A23" s="89" t="s">
        <v>214</v>
      </c>
      <c r="B23" s="25">
        <v>1</v>
      </c>
      <c r="C23" s="26">
        <v>0</v>
      </c>
      <c r="D23" s="26">
        <v>1</v>
      </c>
      <c r="E23" s="27">
        <v>5</v>
      </c>
      <c r="F23" s="27">
        <v>14</v>
      </c>
      <c r="G23" s="28" t="s">
        <v>18</v>
      </c>
      <c r="H23" s="98" t="s">
        <v>58</v>
      </c>
      <c r="I23" s="123">
        <v>590475936</v>
      </c>
      <c r="J23" s="82">
        <v>0</v>
      </c>
      <c r="K23" s="82">
        <v>475923605</v>
      </c>
      <c r="L23" s="82">
        <v>0</v>
      </c>
      <c r="M23" s="82">
        <v>429920868</v>
      </c>
      <c r="N23" s="82">
        <v>0</v>
      </c>
      <c r="O23" s="82">
        <v>427958865</v>
      </c>
      <c r="P23" s="82">
        <v>0</v>
      </c>
      <c r="Q23" s="82">
        <v>427958865</v>
      </c>
      <c r="R23" s="29">
        <f t="shared" si="2"/>
        <v>0.72809210636485622</v>
      </c>
      <c r="S23" s="30">
        <f t="shared" si="3"/>
        <v>0.7247693579167297</v>
      </c>
    </row>
    <row r="24" spans="1:19" s="31" customFormat="1" ht="14.25" x14ac:dyDescent="0.2">
      <c r="A24" s="89" t="s">
        <v>215</v>
      </c>
      <c r="B24" s="25">
        <v>1</v>
      </c>
      <c r="C24" s="26">
        <v>0</v>
      </c>
      <c r="D24" s="26">
        <v>1</v>
      </c>
      <c r="E24" s="27">
        <v>5</v>
      </c>
      <c r="F24" s="27">
        <v>15</v>
      </c>
      <c r="G24" s="28" t="s">
        <v>18</v>
      </c>
      <c r="H24" s="98" t="s">
        <v>59</v>
      </c>
      <c r="I24" s="123">
        <v>614495296</v>
      </c>
      <c r="J24" s="82">
        <v>0</v>
      </c>
      <c r="K24" s="82">
        <v>495283209</v>
      </c>
      <c r="L24" s="82">
        <v>23736280</v>
      </c>
      <c r="M24" s="82">
        <v>355285330</v>
      </c>
      <c r="N24" s="82">
        <v>23831225</v>
      </c>
      <c r="O24" s="82">
        <v>353004752</v>
      </c>
      <c r="P24" s="82">
        <v>23831225</v>
      </c>
      <c r="Q24" s="82">
        <v>353004752</v>
      </c>
      <c r="R24" s="29">
        <f t="shared" si="2"/>
        <v>0.57817420623509541</v>
      </c>
      <c r="S24" s="30">
        <f t="shared" si="3"/>
        <v>0.5744629036183867</v>
      </c>
    </row>
    <row r="25" spans="1:19" s="31" customFormat="1" ht="14.25" x14ac:dyDescent="0.2">
      <c r="A25" s="89" t="s">
        <v>216</v>
      </c>
      <c r="B25" s="25">
        <v>1</v>
      </c>
      <c r="C25" s="26">
        <v>0</v>
      </c>
      <c r="D25" s="26">
        <v>1</v>
      </c>
      <c r="E25" s="27">
        <v>5</v>
      </c>
      <c r="F25" s="27">
        <v>16</v>
      </c>
      <c r="G25" s="28" t="s">
        <v>18</v>
      </c>
      <c r="H25" s="98" t="s">
        <v>60</v>
      </c>
      <c r="I25" s="123">
        <v>1106032539</v>
      </c>
      <c r="J25" s="82">
        <v>-175000000</v>
      </c>
      <c r="K25" s="82">
        <v>1032512226</v>
      </c>
      <c r="L25" s="82">
        <v>0</v>
      </c>
      <c r="M25" s="82">
        <v>25267065</v>
      </c>
      <c r="N25" s="82">
        <v>0</v>
      </c>
      <c r="O25" s="82">
        <v>17651193</v>
      </c>
      <c r="P25" s="82">
        <v>0</v>
      </c>
      <c r="Q25" s="82">
        <v>17651193</v>
      </c>
      <c r="R25" s="29">
        <f t="shared" si="2"/>
        <v>2.2844775455561891E-2</v>
      </c>
      <c r="S25" s="30">
        <f t="shared" si="3"/>
        <v>1.5959017820541717E-2</v>
      </c>
    </row>
    <row r="26" spans="1:19" s="31" customFormat="1" ht="14.25" x14ac:dyDescent="0.2">
      <c r="A26" s="89" t="s">
        <v>218</v>
      </c>
      <c r="B26" s="25">
        <v>1</v>
      </c>
      <c r="C26" s="26">
        <v>0</v>
      </c>
      <c r="D26" s="26">
        <v>1</v>
      </c>
      <c r="E26" s="27">
        <v>5</v>
      </c>
      <c r="F26" s="27">
        <v>47</v>
      </c>
      <c r="G26" s="28" t="s">
        <v>18</v>
      </c>
      <c r="H26" s="98" t="s">
        <v>61</v>
      </c>
      <c r="I26" s="123">
        <v>2183114</v>
      </c>
      <c r="J26" s="82">
        <v>-225000000</v>
      </c>
      <c r="K26" s="82">
        <v>1363099</v>
      </c>
      <c r="L26" s="82">
        <v>0</v>
      </c>
      <c r="M26" s="82">
        <v>1363099</v>
      </c>
      <c r="N26" s="82">
        <v>0</v>
      </c>
      <c r="O26" s="82">
        <v>0</v>
      </c>
      <c r="P26" s="82">
        <v>0</v>
      </c>
      <c r="Q26" s="82">
        <v>0</v>
      </c>
      <c r="R26" s="29">
        <f t="shared" si="2"/>
        <v>0.62438287693633954</v>
      </c>
      <c r="S26" s="30">
        <f t="shared" si="3"/>
        <v>0</v>
      </c>
    </row>
    <row r="27" spans="1:19" s="31" customFormat="1" ht="14.25" x14ac:dyDescent="0.2">
      <c r="A27" s="89" t="s">
        <v>217</v>
      </c>
      <c r="B27" s="25">
        <v>1</v>
      </c>
      <c r="C27" s="26">
        <v>0</v>
      </c>
      <c r="D27" s="26">
        <v>1</v>
      </c>
      <c r="E27" s="27">
        <v>5</v>
      </c>
      <c r="F27" s="27">
        <v>92</v>
      </c>
      <c r="G27" s="28" t="s">
        <v>18</v>
      </c>
      <c r="H27" s="98" t="s">
        <v>62</v>
      </c>
      <c r="I27" s="123">
        <v>62050013</v>
      </c>
      <c r="J27" s="82">
        <v>0</v>
      </c>
      <c r="K27" s="82">
        <v>62050013</v>
      </c>
      <c r="L27" s="82">
        <v>0</v>
      </c>
      <c r="M27" s="82">
        <v>31119206</v>
      </c>
      <c r="N27" s="82">
        <v>0</v>
      </c>
      <c r="O27" s="82">
        <v>30869894</v>
      </c>
      <c r="P27" s="82">
        <v>0</v>
      </c>
      <c r="Q27" s="82">
        <v>30869894</v>
      </c>
      <c r="R27" s="29">
        <f t="shared" si="2"/>
        <v>0.50151812216380998</v>
      </c>
      <c r="S27" s="30">
        <f t="shared" si="3"/>
        <v>0.49750020197417205</v>
      </c>
    </row>
    <row r="28" spans="1:19" s="37" customFormat="1" ht="24" customHeight="1" x14ac:dyDescent="0.25">
      <c r="A28" s="90" t="s">
        <v>219</v>
      </c>
      <c r="B28" s="19">
        <v>1</v>
      </c>
      <c r="C28" s="20">
        <v>0</v>
      </c>
      <c r="D28" s="20">
        <v>1</v>
      </c>
      <c r="E28" s="32">
        <v>8</v>
      </c>
      <c r="F28" s="21"/>
      <c r="G28" s="21"/>
      <c r="H28" s="99" t="s">
        <v>63</v>
      </c>
      <c r="I28" s="113">
        <f t="shared" ref="I28:Q28" si="11">+I29</f>
        <v>800830000</v>
      </c>
      <c r="J28" s="83">
        <f t="shared" si="11"/>
        <v>0</v>
      </c>
      <c r="K28" s="83">
        <f t="shared" si="11"/>
        <v>0</v>
      </c>
      <c r="L28" s="83">
        <f t="shared" si="11"/>
        <v>0</v>
      </c>
      <c r="M28" s="83">
        <f t="shared" si="11"/>
        <v>0</v>
      </c>
      <c r="N28" s="83">
        <f t="shared" si="11"/>
        <v>0</v>
      </c>
      <c r="O28" s="83">
        <f t="shared" si="11"/>
        <v>0</v>
      </c>
      <c r="P28" s="83">
        <f t="shared" si="11"/>
        <v>0</v>
      </c>
      <c r="Q28" s="83">
        <f t="shared" si="11"/>
        <v>0</v>
      </c>
      <c r="R28" s="35">
        <f t="shared" si="2"/>
        <v>0</v>
      </c>
      <c r="S28" s="36">
        <f t="shared" si="3"/>
        <v>0</v>
      </c>
    </row>
    <row r="29" spans="1:19" s="31" customFormat="1" ht="14.25" x14ac:dyDescent="0.2">
      <c r="A29" s="89" t="s">
        <v>220</v>
      </c>
      <c r="B29" s="25">
        <v>1</v>
      </c>
      <c r="C29" s="26">
        <v>0</v>
      </c>
      <c r="D29" s="26">
        <v>1</v>
      </c>
      <c r="E29" s="27">
        <v>8</v>
      </c>
      <c r="F29" s="27">
        <v>1</v>
      </c>
      <c r="G29" s="28" t="s">
        <v>18</v>
      </c>
      <c r="H29" s="98" t="s">
        <v>64</v>
      </c>
      <c r="I29" s="123">
        <v>800830000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29">
        <f t="shared" si="2"/>
        <v>0</v>
      </c>
      <c r="S29" s="38">
        <f t="shared" si="3"/>
        <v>0</v>
      </c>
    </row>
    <row r="30" spans="1:19" s="37" customFormat="1" ht="24" x14ac:dyDescent="0.25">
      <c r="A30" s="90" t="s">
        <v>221</v>
      </c>
      <c r="B30" s="19">
        <v>1</v>
      </c>
      <c r="C30" s="20">
        <v>0</v>
      </c>
      <c r="D30" s="20">
        <v>1</v>
      </c>
      <c r="E30" s="32">
        <v>9</v>
      </c>
      <c r="F30" s="21"/>
      <c r="G30" s="21"/>
      <c r="H30" s="99" t="s">
        <v>65</v>
      </c>
      <c r="I30" s="113">
        <f t="shared" ref="I30:Q30" si="12">SUM(I31:I32)</f>
        <v>234945000</v>
      </c>
      <c r="J30" s="83">
        <f t="shared" si="12"/>
        <v>10828239</v>
      </c>
      <c r="K30" s="83">
        <f t="shared" si="12"/>
        <v>200193909</v>
      </c>
      <c r="L30" s="83">
        <f t="shared" si="12"/>
        <v>5324366</v>
      </c>
      <c r="M30" s="83">
        <f t="shared" si="12"/>
        <v>86402229</v>
      </c>
      <c r="N30" s="83">
        <f t="shared" si="12"/>
        <v>5345663</v>
      </c>
      <c r="O30" s="83">
        <f t="shared" si="12"/>
        <v>85332530</v>
      </c>
      <c r="P30" s="83">
        <f t="shared" si="12"/>
        <v>5345663</v>
      </c>
      <c r="Q30" s="83">
        <f t="shared" si="12"/>
        <v>85332530</v>
      </c>
      <c r="R30" s="39">
        <f t="shared" si="2"/>
        <v>0.36775512992402476</v>
      </c>
      <c r="S30" s="40">
        <f t="shared" si="3"/>
        <v>0.36320215369554576</v>
      </c>
    </row>
    <row r="31" spans="1:19" s="31" customFormat="1" ht="14.25" x14ac:dyDescent="0.2">
      <c r="A31" s="89" t="s">
        <v>222</v>
      </c>
      <c r="B31" s="25">
        <v>1</v>
      </c>
      <c r="C31" s="26">
        <v>0</v>
      </c>
      <c r="D31" s="26">
        <v>1</v>
      </c>
      <c r="E31" s="27">
        <v>9</v>
      </c>
      <c r="F31" s="27">
        <v>1</v>
      </c>
      <c r="G31" s="28" t="s">
        <v>18</v>
      </c>
      <c r="H31" s="97" t="s">
        <v>66</v>
      </c>
      <c r="I31" s="123">
        <v>55815663</v>
      </c>
      <c r="J31" s="82">
        <v>10828239</v>
      </c>
      <c r="K31" s="82">
        <v>55815663</v>
      </c>
      <c r="L31" s="82">
        <v>5324366</v>
      </c>
      <c r="M31" s="82">
        <v>49927818</v>
      </c>
      <c r="N31" s="82">
        <v>5345663</v>
      </c>
      <c r="O31" s="82">
        <v>49791296</v>
      </c>
      <c r="P31" s="82">
        <v>5345663</v>
      </c>
      <c r="Q31" s="82">
        <v>49791296</v>
      </c>
      <c r="R31" s="29">
        <f t="shared" si="2"/>
        <v>0.89451267469491491</v>
      </c>
      <c r="S31" s="30">
        <f t="shared" si="3"/>
        <v>0.89206673044446327</v>
      </c>
    </row>
    <row r="32" spans="1:19" s="31" customFormat="1" ht="14.25" x14ac:dyDescent="0.2">
      <c r="A32" s="89" t="s">
        <v>223</v>
      </c>
      <c r="B32" s="25">
        <v>1</v>
      </c>
      <c r="C32" s="26">
        <v>0</v>
      </c>
      <c r="D32" s="26">
        <v>1</v>
      </c>
      <c r="E32" s="27">
        <v>9</v>
      </c>
      <c r="F32" s="27">
        <v>3</v>
      </c>
      <c r="G32" s="28" t="s">
        <v>18</v>
      </c>
      <c r="H32" s="97" t="s">
        <v>67</v>
      </c>
      <c r="I32" s="123">
        <v>179129337</v>
      </c>
      <c r="J32" s="82">
        <v>0</v>
      </c>
      <c r="K32" s="82">
        <v>144378246</v>
      </c>
      <c r="L32" s="82">
        <v>0</v>
      </c>
      <c r="M32" s="82">
        <v>36474411</v>
      </c>
      <c r="N32" s="82">
        <v>0</v>
      </c>
      <c r="O32" s="82">
        <v>35541234</v>
      </c>
      <c r="P32" s="82">
        <v>0</v>
      </c>
      <c r="Q32" s="82">
        <v>35541234</v>
      </c>
      <c r="R32" s="29">
        <f t="shared" si="2"/>
        <v>0.20362053257641433</v>
      </c>
      <c r="S32" s="30">
        <f t="shared" si="3"/>
        <v>0.19841101739800443</v>
      </c>
    </row>
    <row r="33" spans="1:19" s="24" customFormat="1" ht="18.75" customHeight="1" x14ac:dyDescent="0.2">
      <c r="A33" s="88" t="s">
        <v>187</v>
      </c>
      <c r="B33" s="19">
        <v>1</v>
      </c>
      <c r="C33" s="20">
        <v>0</v>
      </c>
      <c r="D33" s="20">
        <v>2</v>
      </c>
      <c r="E33" s="21"/>
      <c r="F33" s="21"/>
      <c r="G33" s="32">
        <v>20</v>
      </c>
      <c r="H33" s="96" t="s">
        <v>17</v>
      </c>
      <c r="I33" s="112">
        <f t="shared" ref="I33:Q33" si="13">I34+I35</f>
        <v>3688164000</v>
      </c>
      <c r="J33" s="81">
        <f t="shared" si="13"/>
        <v>17712515</v>
      </c>
      <c r="K33" s="81">
        <f t="shared" si="13"/>
        <v>1672643043</v>
      </c>
      <c r="L33" s="81">
        <f t="shared" si="13"/>
        <v>62988000</v>
      </c>
      <c r="M33" s="81">
        <f t="shared" si="13"/>
        <v>1622668905</v>
      </c>
      <c r="N33" s="81">
        <f t="shared" si="13"/>
        <v>217556650</v>
      </c>
      <c r="O33" s="81">
        <f t="shared" si="13"/>
        <v>1184403991</v>
      </c>
      <c r="P33" s="81">
        <f t="shared" si="13"/>
        <v>217556650</v>
      </c>
      <c r="Q33" s="81">
        <f t="shared" si="13"/>
        <v>1184403991</v>
      </c>
      <c r="R33" s="33">
        <f t="shared" si="2"/>
        <v>0.43996658093295199</v>
      </c>
      <c r="S33" s="34">
        <f t="shared" si="3"/>
        <v>0.32113647630636816</v>
      </c>
    </row>
    <row r="34" spans="1:19" s="31" customFormat="1" ht="14.25" x14ac:dyDescent="0.2">
      <c r="A34" s="89" t="s">
        <v>188</v>
      </c>
      <c r="B34" s="25">
        <v>1</v>
      </c>
      <c r="C34" s="26">
        <v>0</v>
      </c>
      <c r="D34" s="26">
        <v>2</v>
      </c>
      <c r="E34" s="27">
        <v>12</v>
      </c>
      <c r="F34" s="28"/>
      <c r="G34" s="27">
        <v>20</v>
      </c>
      <c r="H34" s="97" t="s">
        <v>19</v>
      </c>
      <c r="I34" s="123">
        <v>3687949192</v>
      </c>
      <c r="J34" s="82">
        <v>17712515</v>
      </c>
      <c r="K34" s="82">
        <v>1672428235</v>
      </c>
      <c r="L34" s="82">
        <v>62988000</v>
      </c>
      <c r="M34" s="82">
        <v>1622454097</v>
      </c>
      <c r="N34" s="82">
        <v>217556650</v>
      </c>
      <c r="O34" s="82">
        <v>1184403991</v>
      </c>
      <c r="P34" s="82">
        <v>217556650</v>
      </c>
      <c r="Q34" s="82">
        <v>1184403991</v>
      </c>
      <c r="R34" s="29">
        <f t="shared" si="2"/>
        <v>0.43993396127025602</v>
      </c>
      <c r="S34" s="30">
        <f t="shared" si="3"/>
        <v>0.32115518119643338</v>
      </c>
    </row>
    <row r="35" spans="1:19" s="31" customFormat="1" ht="14.25" x14ac:dyDescent="0.2">
      <c r="A35" s="89" t="s">
        <v>189</v>
      </c>
      <c r="B35" s="25">
        <v>1</v>
      </c>
      <c r="C35" s="26">
        <v>0</v>
      </c>
      <c r="D35" s="26">
        <v>2</v>
      </c>
      <c r="E35" s="27">
        <v>14</v>
      </c>
      <c r="F35" s="28"/>
      <c r="G35" s="27">
        <v>20</v>
      </c>
      <c r="H35" s="97" t="s">
        <v>68</v>
      </c>
      <c r="I35" s="123">
        <v>214808</v>
      </c>
      <c r="J35" s="82">
        <v>0</v>
      </c>
      <c r="K35" s="82">
        <v>214808</v>
      </c>
      <c r="L35" s="82">
        <v>0</v>
      </c>
      <c r="M35" s="82">
        <v>214808</v>
      </c>
      <c r="N35" s="82">
        <v>0</v>
      </c>
      <c r="O35" s="82">
        <v>0</v>
      </c>
      <c r="P35" s="82">
        <v>0</v>
      </c>
      <c r="Q35" s="82">
        <v>0</v>
      </c>
      <c r="R35" s="29">
        <f t="shared" si="2"/>
        <v>1</v>
      </c>
      <c r="S35" s="30">
        <f t="shared" si="3"/>
        <v>0</v>
      </c>
    </row>
    <row r="36" spans="1:19" s="37" customFormat="1" ht="27.75" customHeight="1" x14ac:dyDescent="0.25">
      <c r="A36" s="90" t="s">
        <v>158</v>
      </c>
      <c r="B36" s="19">
        <v>1</v>
      </c>
      <c r="C36" s="20">
        <v>0</v>
      </c>
      <c r="D36" s="20">
        <v>5</v>
      </c>
      <c r="E36" s="21"/>
      <c r="F36" s="21"/>
      <c r="G36" s="21"/>
      <c r="H36" s="100" t="s">
        <v>69</v>
      </c>
      <c r="I36" s="113">
        <f t="shared" ref="I36:Q36" si="14">I37+I42+I45+I46</f>
        <v>5632352000</v>
      </c>
      <c r="J36" s="83">
        <f t="shared" si="14"/>
        <v>-116700000</v>
      </c>
      <c r="K36" s="83">
        <f t="shared" si="14"/>
        <v>5225455710</v>
      </c>
      <c r="L36" s="83">
        <f t="shared" si="14"/>
        <v>377333806</v>
      </c>
      <c r="M36" s="83">
        <f t="shared" si="14"/>
        <v>4174030747</v>
      </c>
      <c r="N36" s="83">
        <f t="shared" si="14"/>
        <v>378699201</v>
      </c>
      <c r="O36" s="83">
        <f t="shared" si="14"/>
        <v>4154122514</v>
      </c>
      <c r="P36" s="83">
        <f t="shared" si="14"/>
        <v>378699201</v>
      </c>
      <c r="Q36" s="83">
        <f t="shared" si="14"/>
        <v>4154122514</v>
      </c>
      <c r="R36" s="39">
        <f t="shared" si="2"/>
        <v>0.74108130084909463</v>
      </c>
      <c r="S36" s="40">
        <f t="shared" si="3"/>
        <v>0.73754667925584194</v>
      </c>
    </row>
    <row r="37" spans="1:19" s="24" customFormat="1" ht="14.25" x14ac:dyDescent="0.2">
      <c r="A37" s="88" t="s">
        <v>159</v>
      </c>
      <c r="B37" s="19">
        <v>1</v>
      </c>
      <c r="C37" s="20">
        <v>0</v>
      </c>
      <c r="D37" s="20">
        <v>5</v>
      </c>
      <c r="E37" s="32">
        <v>1</v>
      </c>
      <c r="F37" s="21"/>
      <c r="G37" s="21"/>
      <c r="H37" s="96" t="s">
        <v>70</v>
      </c>
      <c r="I37" s="112">
        <f t="shared" ref="I37:P37" si="15">SUM(I38:I41)</f>
        <v>3146054959</v>
      </c>
      <c r="J37" s="81">
        <f t="shared" si="15"/>
        <v>-115000000</v>
      </c>
      <c r="K37" s="81">
        <f t="shared" si="15"/>
        <v>3040871976</v>
      </c>
      <c r="L37" s="81">
        <f t="shared" si="15"/>
        <v>210305947</v>
      </c>
      <c r="M37" s="81">
        <f t="shared" si="15"/>
        <v>2333330501</v>
      </c>
      <c r="N37" s="81">
        <f t="shared" si="15"/>
        <v>211147171</v>
      </c>
      <c r="O37" s="81">
        <f t="shared" si="15"/>
        <v>2320571798</v>
      </c>
      <c r="P37" s="81">
        <f t="shared" si="15"/>
        <v>211147171</v>
      </c>
      <c r="Q37" s="81">
        <f t="shared" ref="Q37" si="16">SUM(Q38:Q41)</f>
        <v>2320571798</v>
      </c>
      <c r="R37" s="33">
        <f t="shared" si="2"/>
        <v>0.74166870299737819</v>
      </c>
      <c r="S37" s="34">
        <f t="shared" si="3"/>
        <v>0.7376132420577971</v>
      </c>
    </row>
    <row r="38" spans="1:19" s="31" customFormat="1" ht="14.25" x14ac:dyDescent="0.2">
      <c r="A38" s="89" t="s">
        <v>224</v>
      </c>
      <c r="B38" s="25">
        <v>1</v>
      </c>
      <c r="C38" s="26">
        <v>0</v>
      </c>
      <c r="D38" s="26">
        <v>5</v>
      </c>
      <c r="E38" s="27">
        <v>1</v>
      </c>
      <c r="F38" s="27">
        <v>1</v>
      </c>
      <c r="G38" s="27">
        <v>20</v>
      </c>
      <c r="H38" s="97" t="s">
        <v>71</v>
      </c>
      <c r="I38" s="123">
        <v>515765832</v>
      </c>
      <c r="J38" s="82">
        <v>85000000</v>
      </c>
      <c r="K38" s="82">
        <v>500707261</v>
      </c>
      <c r="L38" s="82">
        <v>39588340</v>
      </c>
      <c r="M38" s="82">
        <v>449565975</v>
      </c>
      <c r="N38" s="82">
        <v>39746693</v>
      </c>
      <c r="O38" s="82">
        <v>448257264</v>
      </c>
      <c r="P38" s="82">
        <v>39746693</v>
      </c>
      <c r="Q38" s="82">
        <v>448257264</v>
      </c>
      <c r="R38" s="29">
        <f t="shared" si="2"/>
        <v>0.87164745531262722</v>
      </c>
      <c r="S38" s="30">
        <f t="shared" si="3"/>
        <v>0.86911004217123089</v>
      </c>
    </row>
    <row r="39" spans="1:19" s="31" customFormat="1" ht="14.25" x14ac:dyDescent="0.2">
      <c r="A39" s="89" t="s">
        <v>225</v>
      </c>
      <c r="B39" s="25">
        <v>1</v>
      </c>
      <c r="C39" s="26">
        <v>0</v>
      </c>
      <c r="D39" s="26">
        <v>5</v>
      </c>
      <c r="E39" s="27">
        <v>1</v>
      </c>
      <c r="F39" s="27">
        <v>3</v>
      </c>
      <c r="G39" s="27">
        <v>20</v>
      </c>
      <c r="H39" s="97" t="s">
        <v>72</v>
      </c>
      <c r="I39" s="123">
        <v>1353959409</v>
      </c>
      <c r="J39" s="82">
        <v>0</v>
      </c>
      <c r="K39" s="82">
        <v>1350242963</v>
      </c>
      <c r="L39" s="82">
        <v>71563895</v>
      </c>
      <c r="M39" s="82">
        <v>808797293</v>
      </c>
      <c r="N39" s="82">
        <v>71850151</v>
      </c>
      <c r="O39" s="82">
        <v>801940840</v>
      </c>
      <c r="P39" s="82">
        <v>71850151</v>
      </c>
      <c r="Q39" s="82">
        <v>801940840</v>
      </c>
      <c r="R39" s="29">
        <f t="shared" si="2"/>
        <v>0.5973571198839388</v>
      </c>
      <c r="S39" s="30">
        <f t="shared" si="3"/>
        <v>0.59229311799848794</v>
      </c>
    </row>
    <row r="40" spans="1:19" s="31" customFormat="1" ht="11.25" customHeight="1" x14ac:dyDescent="0.2">
      <c r="A40" s="89" t="s">
        <v>226</v>
      </c>
      <c r="B40" s="25">
        <v>1</v>
      </c>
      <c r="C40" s="26">
        <v>0</v>
      </c>
      <c r="D40" s="26">
        <v>5</v>
      </c>
      <c r="E40" s="27">
        <v>1</v>
      </c>
      <c r="F40" s="27">
        <v>4</v>
      </c>
      <c r="G40" s="27">
        <v>20</v>
      </c>
      <c r="H40" s="97" t="s">
        <v>73</v>
      </c>
      <c r="I40" s="123">
        <v>986461324</v>
      </c>
      <c r="J40" s="82">
        <v>-200000000</v>
      </c>
      <c r="K40" s="82">
        <v>956287827</v>
      </c>
      <c r="L40" s="82">
        <v>78656551</v>
      </c>
      <c r="M40" s="82">
        <v>866573053</v>
      </c>
      <c r="N40" s="82">
        <v>78971177</v>
      </c>
      <c r="O40" s="82">
        <v>862892103</v>
      </c>
      <c r="P40" s="82">
        <v>78971177</v>
      </c>
      <c r="Q40" s="82">
        <v>862892103</v>
      </c>
      <c r="R40" s="29">
        <f t="shared" si="2"/>
        <v>0.87846632393668989</v>
      </c>
      <c r="S40" s="30">
        <f t="shared" si="3"/>
        <v>0.87473485478483903</v>
      </c>
    </row>
    <row r="41" spans="1:19" s="31" customFormat="1" ht="14.25" x14ac:dyDescent="0.2">
      <c r="A41" s="89" t="s">
        <v>227</v>
      </c>
      <c r="B41" s="25">
        <v>1</v>
      </c>
      <c r="C41" s="26">
        <v>0</v>
      </c>
      <c r="D41" s="26">
        <v>5</v>
      </c>
      <c r="E41" s="27">
        <v>1</v>
      </c>
      <c r="F41" s="27">
        <v>5</v>
      </c>
      <c r="G41" s="27">
        <v>20</v>
      </c>
      <c r="H41" s="97" t="s">
        <v>74</v>
      </c>
      <c r="I41" s="123">
        <v>289868394</v>
      </c>
      <c r="J41" s="82">
        <v>0</v>
      </c>
      <c r="K41" s="82">
        <v>233633925</v>
      </c>
      <c r="L41" s="82">
        <v>20497161</v>
      </c>
      <c r="M41" s="82">
        <v>208394180</v>
      </c>
      <c r="N41" s="82">
        <v>20579150</v>
      </c>
      <c r="O41" s="82">
        <v>207481591</v>
      </c>
      <c r="P41" s="82">
        <v>20579150</v>
      </c>
      <c r="Q41" s="82">
        <v>207481591</v>
      </c>
      <c r="R41" s="29">
        <f t="shared" si="2"/>
        <v>0.71892687962386126</v>
      </c>
      <c r="S41" s="30">
        <f t="shared" si="3"/>
        <v>0.7157785922669444</v>
      </c>
    </row>
    <row r="42" spans="1:19" s="24" customFormat="1" ht="14.25" x14ac:dyDescent="0.2">
      <c r="A42" s="88" t="s">
        <v>160</v>
      </c>
      <c r="B42" s="19">
        <v>1</v>
      </c>
      <c r="C42" s="20">
        <v>0</v>
      </c>
      <c r="D42" s="20">
        <v>5</v>
      </c>
      <c r="E42" s="32">
        <v>2</v>
      </c>
      <c r="F42" s="21"/>
      <c r="G42" s="21"/>
      <c r="H42" s="96" t="s">
        <v>75</v>
      </c>
      <c r="I42" s="112">
        <f>+I43+I44</f>
        <v>1714647384</v>
      </c>
      <c r="J42" s="81">
        <f t="shared" ref="J42:Q42" si="17">+J43+J44</f>
        <v>-1700000</v>
      </c>
      <c r="K42" s="81">
        <f t="shared" si="17"/>
        <v>1562634111</v>
      </c>
      <c r="L42" s="81">
        <f t="shared" si="17"/>
        <v>117543139</v>
      </c>
      <c r="M42" s="81">
        <f t="shared" si="17"/>
        <v>1277992568</v>
      </c>
      <c r="N42" s="81">
        <f t="shared" si="17"/>
        <v>117869371</v>
      </c>
      <c r="O42" s="81">
        <f t="shared" si="17"/>
        <v>1273240628</v>
      </c>
      <c r="P42" s="81">
        <f t="shared" si="17"/>
        <v>117869371</v>
      </c>
      <c r="Q42" s="81">
        <f t="shared" si="17"/>
        <v>1273240628</v>
      </c>
      <c r="R42" s="33">
        <f t="shared" si="2"/>
        <v>0.74533841763934361</v>
      </c>
      <c r="S42" s="34">
        <f t="shared" si="3"/>
        <v>0.74256703732853335</v>
      </c>
    </row>
    <row r="43" spans="1:19" s="31" customFormat="1" ht="14.25" x14ac:dyDescent="0.2">
      <c r="A43" s="89" t="s">
        <v>229</v>
      </c>
      <c r="B43" s="25">
        <v>1</v>
      </c>
      <c r="C43" s="26">
        <v>0</v>
      </c>
      <c r="D43" s="26">
        <v>5</v>
      </c>
      <c r="E43" s="27">
        <v>2</v>
      </c>
      <c r="F43" s="27">
        <v>2</v>
      </c>
      <c r="G43" s="27">
        <v>20</v>
      </c>
      <c r="H43" s="97" t="s">
        <v>76</v>
      </c>
      <c r="I43" s="123">
        <v>1273367384</v>
      </c>
      <c r="J43" s="82">
        <v>0</v>
      </c>
      <c r="K43" s="82">
        <v>1123054111</v>
      </c>
      <c r="L43" s="82">
        <v>81557921</v>
      </c>
      <c r="M43" s="82">
        <v>910426384</v>
      </c>
      <c r="N43" s="82">
        <v>81884153</v>
      </c>
      <c r="O43" s="82">
        <v>905674444</v>
      </c>
      <c r="P43" s="82">
        <v>81884153</v>
      </c>
      <c r="Q43" s="82">
        <v>905674444</v>
      </c>
      <c r="R43" s="29">
        <f t="shared" si="2"/>
        <v>0.71497542299230121</v>
      </c>
      <c r="S43" s="30">
        <f t="shared" si="3"/>
        <v>0.71124363273309665</v>
      </c>
    </row>
    <row r="44" spans="1:19" s="31" customFormat="1" ht="13.5" customHeight="1" x14ac:dyDescent="0.2">
      <c r="A44" s="89" t="s">
        <v>230</v>
      </c>
      <c r="B44" s="25">
        <v>1</v>
      </c>
      <c r="C44" s="26">
        <v>0</v>
      </c>
      <c r="D44" s="26">
        <v>5</v>
      </c>
      <c r="E44" s="27">
        <v>2</v>
      </c>
      <c r="F44" s="27">
        <v>3</v>
      </c>
      <c r="G44" s="27">
        <v>20</v>
      </c>
      <c r="H44" s="97" t="s">
        <v>77</v>
      </c>
      <c r="I44" s="123">
        <v>441280000</v>
      </c>
      <c r="J44" s="82">
        <v>-1700000</v>
      </c>
      <c r="K44" s="82">
        <v>439580000</v>
      </c>
      <c r="L44" s="82">
        <v>35985218</v>
      </c>
      <c r="M44" s="82">
        <v>367566184</v>
      </c>
      <c r="N44" s="82">
        <v>35985218</v>
      </c>
      <c r="O44" s="82">
        <v>367566184</v>
      </c>
      <c r="P44" s="82">
        <v>35985218</v>
      </c>
      <c r="Q44" s="82">
        <v>367566184</v>
      </c>
      <c r="R44" s="29">
        <f t="shared" si="2"/>
        <v>0.8329545503988397</v>
      </c>
      <c r="S44" s="30">
        <f t="shared" si="3"/>
        <v>0.8329545503988397</v>
      </c>
    </row>
    <row r="45" spans="1:19" s="31" customFormat="1" ht="14.25" x14ac:dyDescent="0.2">
      <c r="A45" s="89" t="s">
        <v>228</v>
      </c>
      <c r="B45" s="25">
        <v>1</v>
      </c>
      <c r="C45" s="26">
        <v>0</v>
      </c>
      <c r="D45" s="26">
        <v>5</v>
      </c>
      <c r="E45" s="27">
        <v>6</v>
      </c>
      <c r="F45" s="28"/>
      <c r="G45" s="27">
        <v>20</v>
      </c>
      <c r="H45" s="97" t="s">
        <v>78</v>
      </c>
      <c r="I45" s="123">
        <v>462789884</v>
      </c>
      <c r="J45" s="82">
        <v>0</v>
      </c>
      <c r="K45" s="82">
        <v>373008646</v>
      </c>
      <c r="L45" s="82">
        <v>29690400</v>
      </c>
      <c r="M45" s="82">
        <v>337619439</v>
      </c>
      <c r="N45" s="82">
        <v>29809162</v>
      </c>
      <c r="O45" s="82">
        <v>336182071</v>
      </c>
      <c r="P45" s="82">
        <v>29809162</v>
      </c>
      <c r="Q45" s="82">
        <v>336182071</v>
      </c>
      <c r="R45" s="29">
        <f t="shared" si="2"/>
        <v>0.72953072370959604</v>
      </c>
      <c r="S45" s="30">
        <f t="shared" si="3"/>
        <v>0.72642484769610915</v>
      </c>
    </row>
    <row r="46" spans="1:19" s="31" customFormat="1" ht="14.25" x14ac:dyDescent="0.2">
      <c r="A46" s="89" t="s">
        <v>231</v>
      </c>
      <c r="B46" s="25">
        <v>1</v>
      </c>
      <c r="C46" s="26">
        <v>0</v>
      </c>
      <c r="D46" s="26">
        <v>5</v>
      </c>
      <c r="E46" s="27">
        <v>7</v>
      </c>
      <c r="F46" s="28"/>
      <c r="G46" s="27">
        <v>20</v>
      </c>
      <c r="H46" s="97" t="s">
        <v>79</v>
      </c>
      <c r="I46" s="123">
        <v>308859773</v>
      </c>
      <c r="J46" s="82">
        <v>0</v>
      </c>
      <c r="K46" s="82">
        <v>248940977</v>
      </c>
      <c r="L46" s="82">
        <v>19794320</v>
      </c>
      <c r="M46" s="82">
        <v>225088239</v>
      </c>
      <c r="N46" s="82">
        <v>19873497</v>
      </c>
      <c r="O46" s="82">
        <v>224128017</v>
      </c>
      <c r="P46" s="82">
        <v>19873497</v>
      </c>
      <c r="Q46" s="82">
        <v>224128017</v>
      </c>
      <c r="R46" s="29">
        <f t="shared" si="2"/>
        <v>0.72877162608029245</v>
      </c>
      <c r="S46" s="30">
        <f t="shared" si="3"/>
        <v>0.72566270065865779</v>
      </c>
    </row>
    <row r="47" spans="1:19" s="24" customFormat="1" ht="14.25" x14ac:dyDescent="0.2">
      <c r="A47" s="88" t="s">
        <v>161</v>
      </c>
      <c r="B47" s="19">
        <v>2</v>
      </c>
      <c r="C47" s="20"/>
      <c r="D47" s="20"/>
      <c r="E47" s="21"/>
      <c r="F47" s="21"/>
      <c r="G47" s="21"/>
      <c r="H47" s="96" t="s">
        <v>20</v>
      </c>
      <c r="I47" s="112">
        <f>I48+I56</f>
        <v>9895350000</v>
      </c>
      <c r="J47" s="81">
        <f t="shared" ref="J47:Q47" si="18">J48+J56</f>
        <v>445497823</v>
      </c>
      <c r="K47" s="81">
        <f t="shared" si="18"/>
        <v>9390822230.7399998</v>
      </c>
      <c r="L47" s="81">
        <f t="shared" si="18"/>
        <v>410541889</v>
      </c>
      <c r="M47" s="81">
        <f t="shared" si="18"/>
        <v>8841232976.539999</v>
      </c>
      <c r="N47" s="81">
        <f t="shared" si="18"/>
        <v>689100599</v>
      </c>
      <c r="O47" s="81">
        <f t="shared" si="18"/>
        <v>5745181001.75</v>
      </c>
      <c r="P47" s="81">
        <f t="shared" si="18"/>
        <v>623125195.68000007</v>
      </c>
      <c r="Q47" s="81">
        <f t="shared" si="18"/>
        <v>5679144381.75</v>
      </c>
      <c r="R47" s="45">
        <f t="shared" si="2"/>
        <v>0.89347349780856655</v>
      </c>
      <c r="S47" s="34">
        <f t="shared" si="3"/>
        <v>0.58059401655828247</v>
      </c>
    </row>
    <row r="48" spans="1:19" s="24" customFormat="1" ht="14.25" x14ac:dyDescent="0.2">
      <c r="A48" s="88" t="s">
        <v>162</v>
      </c>
      <c r="B48" s="19">
        <v>2</v>
      </c>
      <c r="C48" s="20">
        <v>0</v>
      </c>
      <c r="D48" s="20">
        <v>3</v>
      </c>
      <c r="E48" s="21"/>
      <c r="F48" s="21"/>
      <c r="G48" s="21"/>
      <c r="H48" s="96" t="s">
        <v>80</v>
      </c>
      <c r="I48" s="112">
        <f>+I49+I54</f>
        <v>853825000</v>
      </c>
      <c r="J48" s="81">
        <f t="shared" ref="J48:Q48" si="19">+J49+J54</f>
        <v>443169478</v>
      </c>
      <c r="K48" s="81">
        <f t="shared" si="19"/>
        <v>768194173</v>
      </c>
      <c r="L48" s="81">
        <f t="shared" si="19"/>
        <v>11661616</v>
      </c>
      <c r="M48" s="81">
        <f t="shared" si="19"/>
        <v>336686311</v>
      </c>
      <c r="N48" s="81">
        <f t="shared" si="19"/>
        <v>11773442</v>
      </c>
      <c r="O48" s="81">
        <f t="shared" si="19"/>
        <v>333087167</v>
      </c>
      <c r="P48" s="81">
        <f t="shared" si="19"/>
        <v>11773442</v>
      </c>
      <c r="Q48" s="81">
        <f t="shared" si="19"/>
        <v>333087167</v>
      </c>
      <c r="R48" s="45">
        <f t="shared" si="2"/>
        <v>0.39432707053553129</v>
      </c>
      <c r="S48" s="34">
        <f t="shared" si="3"/>
        <v>0.39011175240828039</v>
      </c>
    </row>
    <row r="49" spans="1:19" s="24" customFormat="1" ht="14.25" x14ac:dyDescent="0.2">
      <c r="A49" s="88" t="s">
        <v>163</v>
      </c>
      <c r="B49" s="19">
        <v>2</v>
      </c>
      <c r="C49" s="20">
        <v>0</v>
      </c>
      <c r="D49" s="20">
        <v>3</v>
      </c>
      <c r="E49" s="32">
        <v>50</v>
      </c>
      <c r="F49" s="21"/>
      <c r="G49" s="21"/>
      <c r="H49" s="96" t="s">
        <v>81</v>
      </c>
      <c r="I49" s="112">
        <f t="shared" ref="I49:Q49" si="20">SUM(I50:I53)</f>
        <v>823694702</v>
      </c>
      <c r="J49" s="81">
        <f t="shared" si="20"/>
        <v>443169478</v>
      </c>
      <c r="K49" s="81">
        <f t="shared" si="20"/>
        <v>768013391</v>
      </c>
      <c r="L49" s="81">
        <f t="shared" si="20"/>
        <v>11661616</v>
      </c>
      <c r="M49" s="81">
        <f t="shared" si="20"/>
        <v>336505529</v>
      </c>
      <c r="N49" s="81">
        <f t="shared" si="20"/>
        <v>11773442</v>
      </c>
      <c r="O49" s="81">
        <f t="shared" si="20"/>
        <v>333087167</v>
      </c>
      <c r="P49" s="81">
        <f t="shared" si="20"/>
        <v>11773442</v>
      </c>
      <c r="Q49" s="81">
        <f t="shared" si="20"/>
        <v>333087167</v>
      </c>
      <c r="R49" s="45">
        <f t="shared" si="2"/>
        <v>0.40853186038824368</v>
      </c>
      <c r="S49" s="34">
        <f t="shared" si="3"/>
        <v>0.4043818251971712</v>
      </c>
    </row>
    <row r="50" spans="1:19" s="31" customFormat="1" ht="14.25" x14ac:dyDescent="0.2">
      <c r="A50" s="89" t="s">
        <v>232</v>
      </c>
      <c r="B50" s="25">
        <v>2</v>
      </c>
      <c r="C50" s="26">
        <v>0</v>
      </c>
      <c r="D50" s="26">
        <v>3</v>
      </c>
      <c r="E50" s="27">
        <v>50</v>
      </c>
      <c r="F50" s="27">
        <v>2</v>
      </c>
      <c r="G50" s="27">
        <v>20</v>
      </c>
      <c r="H50" s="97" t="s">
        <v>82</v>
      </c>
      <c r="I50" s="123">
        <v>13506448</v>
      </c>
      <c r="J50" s="82">
        <v>12425409</v>
      </c>
      <c r="K50" s="82">
        <v>12506448</v>
      </c>
      <c r="L50" s="82">
        <v>0</v>
      </c>
      <c r="M50" s="82">
        <v>81039</v>
      </c>
      <c r="N50" s="82">
        <v>0</v>
      </c>
      <c r="O50" s="82">
        <v>0</v>
      </c>
      <c r="P50" s="82">
        <v>0</v>
      </c>
      <c r="Q50" s="82">
        <v>0</v>
      </c>
      <c r="R50" s="29">
        <f t="shared" si="2"/>
        <v>6.0000231000778299E-3</v>
      </c>
      <c r="S50" s="30">
        <f t="shared" si="3"/>
        <v>0</v>
      </c>
    </row>
    <row r="51" spans="1:19" s="31" customFormat="1" ht="14.25" x14ac:dyDescent="0.2">
      <c r="A51" s="89" t="s">
        <v>234</v>
      </c>
      <c r="B51" s="25">
        <v>2</v>
      </c>
      <c r="C51" s="26">
        <v>0</v>
      </c>
      <c r="D51" s="26">
        <v>3</v>
      </c>
      <c r="E51" s="27">
        <v>50</v>
      </c>
      <c r="F51" s="27">
        <v>3</v>
      </c>
      <c r="G51" s="27">
        <v>20</v>
      </c>
      <c r="H51" s="97" t="s">
        <v>83</v>
      </c>
      <c r="I51" s="123">
        <v>506491808</v>
      </c>
      <c r="J51" s="82">
        <v>330713497</v>
      </c>
      <c r="K51" s="82">
        <v>506491808</v>
      </c>
      <c r="L51" s="82">
        <v>0</v>
      </c>
      <c r="M51" s="82">
        <v>175778311</v>
      </c>
      <c r="N51" s="82">
        <v>0</v>
      </c>
      <c r="O51" s="82">
        <v>173430317</v>
      </c>
      <c r="P51" s="82">
        <v>0</v>
      </c>
      <c r="Q51" s="82">
        <v>173430317</v>
      </c>
      <c r="R51" s="29">
        <f t="shared" si="2"/>
        <v>0.3470506496326195</v>
      </c>
      <c r="S51" s="30">
        <f t="shared" si="3"/>
        <v>0.34241485106112518</v>
      </c>
    </row>
    <row r="52" spans="1:19" s="31" customFormat="1" ht="14.25" x14ac:dyDescent="0.2">
      <c r="A52" s="89" t="s">
        <v>233</v>
      </c>
      <c r="B52" s="25">
        <v>2</v>
      </c>
      <c r="C52" s="26">
        <v>0</v>
      </c>
      <c r="D52" s="26">
        <v>3</v>
      </c>
      <c r="E52" s="27">
        <v>50</v>
      </c>
      <c r="F52" s="27">
        <v>8</v>
      </c>
      <c r="G52" s="27">
        <v>20</v>
      </c>
      <c r="H52" s="97" t="s">
        <v>84</v>
      </c>
      <c r="I52" s="123">
        <v>99313119</v>
      </c>
      <c r="J52" s="82">
        <v>88383572</v>
      </c>
      <c r="K52" s="82">
        <v>89327735</v>
      </c>
      <c r="L52" s="82">
        <v>14616</v>
      </c>
      <c r="M52" s="82">
        <v>958779</v>
      </c>
      <c r="N52" s="82">
        <v>14910</v>
      </c>
      <c r="O52" s="82">
        <v>372106</v>
      </c>
      <c r="P52" s="82">
        <v>14910</v>
      </c>
      <c r="Q52" s="82">
        <v>372106</v>
      </c>
      <c r="R52" s="29">
        <f t="shared" si="2"/>
        <v>9.654102193689033E-3</v>
      </c>
      <c r="S52" s="30">
        <f t="shared" si="3"/>
        <v>3.7467960300390929E-3</v>
      </c>
    </row>
    <row r="53" spans="1:19" s="31" customFormat="1" ht="14.25" x14ac:dyDescent="0.2">
      <c r="A53" s="89" t="s">
        <v>190</v>
      </c>
      <c r="B53" s="25">
        <v>2</v>
      </c>
      <c r="C53" s="26">
        <v>0</v>
      </c>
      <c r="D53" s="26">
        <v>3</v>
      </c>
      <c r="E53" s="27">
        <v>50</v>
      </c>
      <c r="F53" s="27">
        <v>90</v>
      </c>
      <c r="G53" s="27">
        <v>20</v>
      </c>
      <c r="H53" s="97" t="s">
        <v>85</v>
      </c>
      <c r="I53" s="123">
        <v>204383327</v>
      </c>
      <c r="J53" s="82">
        <v>11647000</v>
      </c>
      <c r="K53" s="82">
        <v>159687400</v>
      </c>
      <c r="L53" s="82">
        <v>11647000</v>
      </c>
      <c r="M53" s="82">
        <v>159687400</v>
      </c>
      <c r="N53" s="82">
        <v>11758532</v>
      </c>
      <c r="O53" s="82">
        <v>159284744</v>
      </c>
      <c r="P53" s="82">
        <v>11758532</v>
      </c>
      <c r="Q53" s="82">
        <v>159284744</v>
      </c>
      <c r="R53" s="29">
        <f t="shared" si="2"/>
        <v>0.78131324283609493</v>
      </c>
      <c r="S53" s="30">
        <f t="shared" si="3"/>
        <v>0.77934314084240341</v>
      </c>
    </row>
    <row r="54" spans="1:19" s="24" customFormat="1" ht="14.25" x14ac:dyDescent="0.2">
      <c r="A54" s="88" t="s">
        <v>164</v>
      </c>
      <c r="B54" s="19">
        <v>2</v>
      </c>
      <c r="C54" s="20">
        <v>0</v>
      </c>
      <c r="D54" s="20">
        <v>3</v>
      </c>
      <c r="E54" s="32">
        <v>51</v>
      </c>
      <c r="F54" s="21"/>
      <c r="G54" s="21"/>
      <c r="H54" s="96" t="s">
        <v>86</v>
      </c>
      <c r="I54" s="112">
        <f>+I55</f>
        <v>30130298</v>
      </c>
      <c r="J54" s="81">
        <f t="shared" ref="J54:Q54" si="21">+J55</f>
        <v>0</v>
      </c>
      <c r="K54" s="81">
        <f t="shared" si="21"/>
        <v>180782</v>
      </c>
      <c r="L54" s="81">
        <f t="shared" si="21"/>
        <v>0</v>
      </c>
      <c r="M54" s="81">
        <f t="shared" si="21"/>
        <v>180782</v>
      </c>
      <c r="N54" s="81">
        <f t="shared" si="21"/>
        <v>0</v>
      </c>
      <c r="O54" s="81">
        <f t="shared" si="21"/>
        <v>0</v>
      </c>
      <c r="P54" s="81">
        <f t="shared" si="21"/>
        <v>0</v>
      </c>
      <c r="Q54" s="81">
        <f t="shared" si="21"/>
        <v>0</v>
      </c>
      <c r="R54" s="45">
        <f t="shared" si="2"/>
        <v>6.0000070361069776E-3</v>
      </c>
      <c r="S54" s="34">
        <f t="shared" si="3"/>
        <v>0</v>
      </c>
    </row>
    <row r="55" spans="1:19" s="31" customFormat="1" ht="14.25" x14ac:dyDescent="0.2">
      <c r="A55" s="89" t="s">
        <v>235</v>
      </c>
      <c r="B55" s="25">
        <v>2</v>
      </c>
      <c r="C55" s="26">
        <v>0</v>
      </c>
      <c r="D55" s="26">
        <v>3</v>
      </c>
      <c r="E55" s="27">
        <v>51</v>
      </c>
      <c r="F55" s="27">
        <v>1</v>
      </c>
      <c r="G55" s="27">
        <v>20</v>
      </c>
      <c r="H55" s="97" t="s">
        <v>87</v>
      </c>
      <c r="I55" s="123">
        <v>30130298</v>
      </c>
      <c r="J55" s="82">
        <v>0</v>
      </c>
      <c r="K55" s="82">
        <v>180782</v>
      </c>
      <c r="L55" s="82">
        <v>0</v>
      </c>
      <c r="M55" s="82">
        <v>180782</v>
      </c>
      <c r="N55" s="82">
        <v>0</v>
      </c>
      <c r="O55" s="82">
        <v>0</v>
      </c>
      <c r="P55" s="82">
        <v>0</v>
      </c>
      <c r="Q55" s="82">
        <v>0</v>
      </c>
      <c r="R55" s="29">
        <f t="shared" si="2"/>
        <v>6.0000070361069776E-3</v>
      </c>
      <c r="S55" s="30">
        <f t="shared" si="3"/>
        <v>0</v>
      </c>
    </row>
    <row r="56" spans="1:19" s="24" customFormat="1" ht="14.25" x14ac:dyDescent="0.2">
      <c r="A56" s="88" t="s">
        <v>165</v>
      </c>
      <c r="B56" s="19">
        <v>2</v>
      </c>
      <c r="C56" s="20">
        <v>0</v>
      </c>
      <c r="D56" s="20">
        <v>4</v>
      </c>
      <c r="E56" s="21"/>
      <c r="F56" s="21"/>
      <c r="G56" s="21"/>
      <c r="H56" s="96" t="s">
        <v>88</v>
      </c>
      <c r="I56" s="112">
        <f>I57+I59+I61+I67+I76+I82+I85+I91+I94+I97+I99+I103+I108+I109+I100</f>
        <v>9041525000</v>
      </c>
      <c r="J56" s="112">
        <f t="shared" ref="J56:Q56" si="22">J57+J59+J61+J67+J76+J82+J85+J91+J94+J97+J99+J103+J108+J109+J100</f>
        <v>2328345</v>
      </c>
      <c r="K56" s="112">
        <f t="shared" si="22"/>
        <v>8622628057.7399998</v>
      </c>
      <c r="L56" s="112">
        <f t="shared" si="22"/>
        <v>398880273</v>
      </c>
      <c r="M56" s="112">
        <f t="shared" si="22"/>
        <v>8504546665.539999</v>
      </c>
      <c r="N56" s="112">
        <f t="shared" si="22"/>
        <v>677327157</v>
      </c>
      <c r="O56" s="112">
        <f t="shared" si="22"/>
        <v>5412093834.75</v>
      </c>
      <c r="P56" s="112">
        <f t="shared" si="22"/>
        <v>611351753.68000007</v>
      </c>
      <c r="Q56" s="112">
        <f t="shared" si="22"/>
        <v>5346057214.75</v>
      </c>
      <c r="R56" s="45">
        <f t="shared" si="2"/>
        <v>0.94060976058131773</v>
      </c>
      <c r="S56" s="34">
        <f t="shared" si="3"/>
        <v>0.59858196872209057</v>
      </c>
    </row>
    <row r="57" spans="1:19" s="24" customFormat="1" ht="14.25" x14ac:dyDescent="0.2">
      <c r="A57" s="88" t="s">
        <v>236</v>
      </c>
      <c r="B57" s="19">
        <v>2</v>
      </c>
      <c r="C57" s="20">
        <v>0</v>
      </c>
      <c r="D57" s="20">
        <v>4</v>
      </c>
      <c r="E57" s="32">
        <v>1</v>
      </c>
      <c r="F57" s="21"/>
      <c r="G57" s="21"/>
      <c r="H57" s="96" t="s">
        <v>89</v>
      </c>
      <c r="I57" s="112">
        <f t="shared" ref="I57:Q57" si="23">SUM(I58:I58)</f>
        <v>58084092</v>
      </c>
      <c r="J57" s="81">
        <f t="shared" si="23"/>
        <v>100000</v>
      </c>
      <c r="K57" s="81">
        <f t="shared" si="23"/>
        <v>57639345.399999999</v>
      </c>
      <c r="L57" s="81">
        <f t="shared" si="23"/>
        <v>100000</v>
      </c>
      <c r="M57" s="81">
        <f t="shared" si="23"/>
        <v>57639345.399999999</v>
      </c>
      <c r="N57" s="81">
        <f t="shared" si="23"/>
        <v>33354805</v>
      </c>
      <c r="O57" s="81">
        <f t="shared" si="23"/>
        <v>57572191.399999999</v>
      </c>
      <c r="P57" s="81">
        <f t="shared" si="23"/>
        <v>33354805</v>
      </c>
      <c r="Q57" s="81">
        <f t="shared" si="23"/>
        <v>57572191.399999999</v>
      </c>
      <c r="R57" s="45">
        <f t="shared" si="2"/>
        <v>0.99234305668409173</v>
      </c>
      <c r="S57" s="34">
        <f t="shared" si="3"/>
        <v>0.99118690535783871</v>
      </c>
    </row>
    <row r="58" spans="1:19" s="31" customFormat="1" ht="14.25" x14ac:dyDescent="0.2">
      <c r="A58" s="89" t="s">
        <v>237</v>
      </c>
      <c r="B58" s="25">
        <v>2</v>
      </c>
      <c r="C58" s="26">
        <v>0</v>
      </c>
      <c r="D58" s="26">
        <v>4</v>
      </c>
      <c r="E58" s="27">
        <v>1</v>
      </c>
      <c r="F58" s="27">
        <v>25</v>
      </c>
      <c r="G58" s="27">
        <v>20</v>
      </c>
      <c r="H58" s="97" t="s">
        <v>90</v>
      </c>
      <c r="I58" s="123">
        <v>58084092</v>
      </c>
      <c r="J58" s="82">
        <v>100000</v>
      </c>
      <c r="K58" s="82">
        <v>57639345.399999999</v>
      </c>
      <c r="L58" s="82">
        <v>100000</v>
      </c>
      <c r="M58" s="82">
        <v>57639345.399999999</v>
      </c>
      <c r="N58" s="82">
        <v>33354805</v>
      </c>
      <c r="O58" s="82">
        <v>57572191.399999999</v>
      </c>
      <c r="P58" s="82">
        <v>33354805</v>
      </c>
      <c r="Q58" s="82">
        <v>57572191.399999999</v>
      </c>
      <c r="R58" s="29">
        <f t="shared" si="2"/>
        <v>0.99234305668409173</v>
      </c>
      <c r="S58" s="38">
        <f t="shared" si="3"/>
        <v>0.99118690535783871</v>
      </c>
    </row>
    <row r="59" spans="1:19" s="24" customFormat="1" ht="14.25" x14ac:dyDescent="0.2">
      <c r="A59" s="88" t="s">
        <v>238</v>
      </c>
      <c r="B59" s="19">
        <v>2</v>
      </c>
      <c r="C59" s="20">
        <v>0</v>
      </c>
      <c r="D59" s="20">
        <v>4</v>
      </c>
      <c r="E59" s="32">
        <v>2</v>
      </c>
      <c r="F59" s="21"/>
      <c r="G59" s="21"/>
      <c r="H59" s="96" t="s">
        <v>91</v>
      </c>
      <c r="I59" s="112">
        <f>SUM(I60:I60)</f>
        <v>20041442</v>
      </c>
      <c r="J59" s="81">
        <f t="shared" ref="J59:Q59" si="24">SUM(J60:J60)</f>
        <v>0</v>
      </c>
      <c r="K59" s="81">
        <f t="shared" si="24"/>
        <v>19981251</v>
      </c>
      <c r="L59" s="81">
        <f t="shared" si="24"/>
        <v>0</v>
      </c>
      <c r="M59" s="81">
        <f t="shared" si="24"/>
        <v>19981251</v>
      </c>
      <c r="N59" s="81">
        <f t="shared" si="24"/>
        <v>564</v>
      </c>
      <c r="O59" s="81">
        <f t="shared" si="24"/>
        <v>19812825</v>
      </c>
      <c r="P59" s="81">
        <f t="shared" si="24"/>
        <v>564</v>
      </c>
      <c r="Q59" s="81">
        <f t="shared" si="24"/>
        <v>19812825</v>
      </c>
      <c r="R59" s="45">
        <f t="shared" si="2"/>
        <v>0.99699667319347585</v>
      </c>
      <c r="S59" s="34">
        <f t="shared" si="3"/>
        <v>0.98859278688629293</v>
      </c>
    </row>
    <row r="60" spans="1:19" s="31" customFormat="1" ht="14.25" x14ac:dyDescent="0.2">
      <c r="A60" s="89" t="s">
        <v>239</v>
      </c>
      <c r="B60" s="25">
        <v>2</v>
      </c>
      <c r="C60" s="26">
        <v>0</v>
      </c>
      <c r="D60" s="26">
        <v>4</v>
      </c>
      <c r="E60" s="27">
        <v>2</v>
      </c>
      <c r="F60" s="27">
        <v>2</v>
      </c>
      <c r="G60" s="27">
        <v>20</v>
      </c>
      <c r="H60" s="97" t="s">
        <v>92</v>
      </c>
      <c r="I60" s="123">
        <v>20041442</v>
      </c>
      <c r="J60" s="82">
        <v>0</v>
      </c>
      <c r="K60" s="82">
        <v>19981251</v>
      </c>
      <c r="L60" s="82">
        <v>0</v>
      </c>
      <c r="M60" s="82">
        <v>19981251</v>
      </c>
      <c r="N60" s="82">
        <v>564</v>
      </c>
      <c r="O60" s="82">
        <v>19812825</v>
      </c>
      <c r="P60" s="82">
        <v>564</v>
      </c>
      <c r="Q60" s="82">
        <v>19812825</v>
      </c>
      <c r="R60" s="29">
        <f t="shared" si="2"/>
        <v>0.99699667319347585</v>
      </c>
      <c r="S60" s="30">
        <f t="shared" si="3"/>
        <v>0.98859278688629293</v>
      </c>
    </row>
    <row r="61" spans="1:19" s="24" customFormat="1" ht="14.25" x14ac:dyDescent="0.2">
      <c r="A61" s="88" t="s">
        <v>166</v>
      </c>
      <c r="B61" s="19">
        <v>2</v>
      </c>
      <c r="C61" s="20">
        <v>0</v>
      </c>
      <c r="D61" s="20">
        <v>4</v>
      </c>
      <c r="E61" s="32">
        <v>4</v>
      </c>
      <c r="F61" s="21"/>
      <c r="G61" s="21"/>
      <c r="H61" s="96" t="s">
        <v>93</v>
      </c>
      <c r="I61" s="112">
        <f>SUM(I62:I66)</f>
        <v>624659865</v>
      </c>
      <c r="J61" s="81">
        <f t="shared" ref="J61:Q61" si="25">SUM(J62:J66)</f>
        <v>-23368364</v>
      </c>
      <c r="K61" s="81">
        <f t="shared" si="25"/>
        <v>593481405</v>
      </c>
      <c r="L61" s="81">
        <f t="shared" si="25"/>
        <v>-23368364</v>
      </c>
      <c r="M61" s="81">
        <f t="shared" si="25"/>
        <v>593481405</v>
      </c>
      <c r="N61" s="81">
        <f t="shared" si="25"/>
        <v>68829322</v>
      </c>
      <c r="O61" s="81">
        <f t="shared" si="25"/>
        <v>255674777</v>
      </c>
      <c r="P61" s="81">
        <f t="shared" si="25"/>
        <v>32352319</v>
      </c>
      <c r="Q61" s="81">
        <f t="shared" si="25"/>
        <v>219197774</v>
      </c>
      <c r="R61" s="45">
        <f t="shared" si="2"/>
        <v>0.95008730071044345</v>
      </c>
      <c r="S61" s="34">
        <f t="shared" si="3"/>
        <v>0.40930239211062486</v>
      </c>
    </row>
    <row r="62" spans="1:19" s="31" customFormat="1" ht="14.25" x14ac:dyDescent="0.2">
      <c r="A62" s="89" t="s">
        <v>282</v>
      </c>
      <c r="B62" s="25">
        <v>2</v>
      </c>
      <c r="C62" s="26">
        <v>0</v>
      </c>
      <c r="D62" s="26">
        <v>4</v>
      </c>
      <c r="E62" s="27">
        <v>4</v>
      </c>
      <c r="F62" s="27">
        <v>1</v>
      </c>
      <c r="G62" s="27">
        <v>20</v>
      </c>
      <c r="H62" s="97" t="s">
        <v>94</v>
      </c>
      <c r="I62" s="123">
        <v>77873625</v>
      </c>
      <c r="J62" s="82">
        <v>300000</v>
      </c>
      <c r="K62" s="82">
        <v>75773625</v>
      </c>
      <c r="L62" s="82">
        <v>300000</v>
      </c>
      <c r="M62" s="82">
        <v>75773625</v>
      </c>
      <c r="N62" s="82">
        <v>1982249</v>
      </c>
      <c r="O62" s="82">
        <v>20444060</v>
      </c>
      <c r="P62" s="82">
        <v>301215</v>
      </c>
      <c r="Q62" s="82">
        <v>18763026</v>
      </c>
      <c r="R62" s="29">
        <f t="shared" si="2"/>
        <v>0.97303323172640288</v>
      </c>
      <c r="S62" s="30">
        <f t="shared" si="3"/>
        <v>0.26252868028167431</v>
      </c>
    </row>
    <row r="63" spans="1:19" s="31" customFormat="1" ht="14.25" x14ac:dyDescent="0.2">
      <c r="A63" s="89" t="s">
        <v>240</v>
      </c>
      <c r="B63" s="25">
        <v>2</v>
      </c>
      <c r="C63" s="26">
        <v>0</v>
      </c>
      <c r="D63" s="26">
        <v>4</v>
      </c>
      <c r="E63" s="27">
        <v>4</v>
      </c>
      <c r="F63" s="27">
        <v>15</v>
      </c>
      <c r="G63" s="27">
        <v>20</v>
      </c>
      <c r="H63" s="97" t="s">
        <v>95</v>
      </c>
      <c r="I63" s="123">
        <v>336254978</v>
      </c>
      <c r="J63" s="82">
        <v>-10202967</v>
      </c>
      <c r="K63" s="82">
        <v>325452011</v>
      </c>
      <c r="L63" s="82">
        <v>-10202967</v>
      </c>
      <c r="M63" s="82">
        <v>325452011</v>
      </c>
      <c r="N63" s="82">
        <v>14675559</v>
      </c>
      <c r="O63" s="82">
        <v>128608618</v>
      </c>
      <c r="P63" s="82">
        <v>5414910</v>
      </c>
      <c r="Q63" s="82">
        <v>119347969</v>
      </c>
      <c r="R63" s="29">
        <f t="shared" si="2"/>
        <v>0.96787269272783827</v>
      </c>
      <c r="S63" s="30">
        <f t="shared" si="3"/>
        <v>0.38247349902430294</v>
      </c>
    </row>
    <row r="64" spans="1:19" s="31" customFormat="1" ht="14.25" x14ac:dyDescent="0.2">
      <c r="A64" s="89" t="s">
        <v>241</v>
      </c>
      <c r="B64" s="25">
        <v>2</v>
      </c>
      <c r="C64" s="26">
        <v>0</v>
      </c>
      <c r="D64" s="26">
        <v>4</v>
      </c>
      <c r="E64" s="27">
        <v>4</v>
      </c>
      <c r="F64" s="27">
        <v>17</v>
      </c>
      <c r="G64" s="27">
        <v>20</v>
      </c>
      <c r="H64" s="97" t="s">
        <v>96</v>
      </c>
      <c r="I64" s="123">
        <v>85108044</v>
      </c>
      <c r="J64" s="82">
        <v>-3945706</v>
      </c>
      <c r="K64" s="82">
        <v>81062338</v>
      </c>
      <c r="L64" s="82">
        <v>-3945706</v>
      </c>
      <c r="M64" s="82">
        <v>81062338</v>
      </c>
      <c r="N64" s="82">
        <v>31581865</v>
      </c>
      <c r="O64" s="82">
        <v>47676968</v>
      </c>
      <c r="P64" s="82">
        <v>18000902</v>
      </c>
      <c r="Q64" s="82">
        <v>34096005</v>
      </c>
      <c r="R64" s="29">
        <f t="shared" si="2"/>
        <v>0.95246388226240986</v>
      </c>
      <c r="S64" s="30">
        <f t="shared" si="3"/>
        <v>0.56019344070461774</v>
      </c>
    </row>
    <row r="65" spans="1:19" s="31" customFormat="1" ht="14.25" x14ac:dyDescent="0.2">
      <c r="A65" s="89" t="s">
        <v>242</v>
      </c>
      <c r="B65" s="25">
        <v>2</v>
      </c>
      <c r="C65" s="26">
        <v>0</v>
      </c>
      <c r="D65" s="26">
        <v>4</v>
      </c>
      <c r="E65" s="27">
        <v>4</v>
      </c>
      <c r="F65" s="27">
        <v>18</v>
      </c>
      <c r="G65" s="27">
        <v>20</v>
      </c>
      <c r="H65" s="97" t="s">
        <v>97</v>
      </c>
      <c r="I65" s="123">
        <v>87088629</v>
      </c>
      <c r="J65" s="82">
        <v>-10541999</v>
      </c>
      <c r="K65" s="82">
        <v>76193225</v>
      </c>
      <c r="L65" s="82">
        <v>-10541999</v>
      </c>
      <c r="M65" s="82">
        <v>76193225</v>
      </c>
      <c r="N65" s="82">
        <v>19563435</v>
      </c>
      <c r="O65" s="82">
        <v>34183974</v>
      </c>
      <c r="P65" s="82">
        <v>7609078</v>
      </c>
      <c r="Q65" s="82">
        <v>22229617</v>
      </c>
      <c r="R65" s="29">
        <f t="shared" si="2"/>
        <v>0.87489292086570791</v>
      </c>
      <c r="S65" s="30">
        <f t="shared" si="3"/>
        <v>0.39251937242002055</v>
      </c>
    </row>
    <row r="66" spans="1:19" s="31" customFormat="1" ht="14.25" x14ac:dyDescent="0.2">
      <c r="A66" s="89" t="s">
        <v>243</v>
      </c>
      <c r="B66" s="25">
        <v>2</v>
      </c>
      <c r="C66" s="26">
        <v>0</v>
      </c>
      <c r="D66" s="26">
        <v>4</v>
      </c>
      <c r="E66" s="27">
        <v>4</v>
      </c>
      <c r="F66" s="27">
        <v>23</v>
      </c>
      <c r="G66" s="27">
        <v>20</v>
      </c>
      <c r="H66" s="97" t="s">
        <v>98</v>
      </c>
      <c r="I66" s="123">
        <v>38334589</v>
      </c>
      <c r="J66" s="80">
        <v>1022308</v>
      </c>
      <c r="K66" s="82">
        <v>35000206</v>
      </c>
      <c r="L66" s="82">
        <v>1022308</v>
      </c>
      <c r="M66" s="82">
        <v>35000206</v>
      </c>
      <c r="N66" s="82">
        <v>1026214</v>
      </c>
      <c r="O66" s="82">
        <v>24761157</v>
      </c>
      <c r="P66" s="82">
        <v>1026214</v>
      </c>
      <c r="Q66" s="82">
        <v>24761157</v>
      </c>
      <c r="R66" s="29">
        <f t="shared" si="2"/>
        <v>0.91301894484899782</v>
      </c>
      <c r="S66" s="30">
        <f t="shared" si="3"/>
        <v>0.64592206792669671</v>
      </c>
    </row>
    <row r="67" spans="1:19" s="24" customFormat="1" ht="14.25" x14ac:dyDescent="0.2">
      <c r="A67" s="88" t="s">
        <v>167</v>
      </c>
      <c r="B67" s="19">
        <v>2</v>
      </c>
      <c r="C67" s="20">
        <v>0</v>
      </c>
      <c r="D67" s="20">
        <v>4</v>
      </c>
      <c r="E67" s="32">
        <v>5</v>
      </c>
      <c r="F67" s="21"/>
      <c r="G67" s="21"/>
      <c r="H67" s="96" t="s">
        <v>99</v>
      </c>
      <c r="I67" s="112">
        <f t="shared" ref="I67:Q67" si="26">SUM(I68:I75)</f>
        <v>1802320923</v>
      </c>
      <c r="J67" s="81">
        <f t="shared" si="26"/>
        <v>3096935</v>
      </c>
      <c r="K67" s="81">
        <f t="shared" si="26"/>
        <v>1748104046</v>
      </c>
      <c r="L67" s="81">
        <f t="shared" si="26"/>
        <v>3096935</v>
      </c>
      <c r="M67" s="81">
        <f t="shared" si="26"/>
        <v>1729875037</v>
      </c>
      <c r="N67" s="81">
        <f t="shared" si="26"/>
        <v>105213124</v>
      </c>
      <c r="O67" s="81">
        <f t="shared" si="26"/>
        <v>1023563453</v>
      </c>
      <c r="P67" s="81">
        <f t="shared" si="26"/>
        <v>104496244</v>
      </c>
      <c r="Q67" s="81">
        <f t="shared" si="26"/>
        <v>1022846573</v>
      </c>
      <c r="R67" s="45">
        <f t="shared" si="2"/>
        <v>0.95980411419770217</v>
      </c>
      <c r="S67" s="34">
        <f t="shared" si="3"/>
        <v>0.56791409339922527</v>
      </c>
    </row>
    <row r="68" spans="1:19" s="31" customFormat="1" ht="14.25" x14ac:dyDescent="0.2">
      <c r="A68" s="89" t="s">
        <v>244</v>
      </c>
      <c r="B68" s="25">
        <v>2</v>
      </c>
      <c r="C68" s="26">
        <v>0</v>
      </c>
      <c r="D68" s="26">
        <v>4</v>
      </c>
      <c r="E68" s="27">
        <v>5</v>
      </c>
      <c r="F68" s="27">
        <v>1</v>
      </c>
      <c r="G68" s="27">
        <v>20</v>
      </c>
      <c r="H68" s="97" t="s">
        <v>100</v>
      </c>
      <c r="I68" s="123">
        <v>1220887406</v>
      </c>
      <c r="J68" s="82">
        <v>0</v>
      </c>
      <c r="K68" s="82">
        <v>1198572068</v>
      </c>
      <c r="L68" s="82">
        <v>0</v>
      </c>
      <c r="M68" s="82">
        <v>1197778334</v>
      </c>
      <c r="N68" s="82">
        <v>62666462</v>
      </c>
      <c r="O68" s="82">
        <v>599678473</v>
      </c>
      <c r="P68" s="82">
        <v>61949582</v>
      </c>
      <c r="Q68" s="82">
        <v>598961593</v>
      </c>
      <c r="R68" s="29">
        <f t="shared" si="2"/>
        <v>0.98107190565941504</v>
      </c>
      <c r="S68" s="30">
        <f t="shared" si="3"/>
        <v>0.49118245470704774</v>
      </c>
    </row>
    <row r="69" spans="1:19" s="31" customFormat="1" ht="14.25" x14ac:dyDescent="0.2">
      <c r="A69" s="89" t="s">
        <v>245</v>
      </c>
      <c r="B69" s="25">
        <v>2</v>
      </c>
      <c r="C69" s="26">
        <v>0</v>
      </c>
      <c r="D69" s="26">
        <v>4</v>
      </c>
      <c r="E69" s="27">
        <v>5</v>
      </c>
      <c r="F69" s="27">
        <v>2</v>
      </c>
      <c r="G69" s="27">
        <v>20</v>
      </c>
      <c r="H69" s="97" t="s">
        <v>101</v>
      </c>
      <c r="I69" s="123">
        <v>83850313</v>
      </c>
      <c r="J69" s="82">
        <v>-8965</v>
      </c>
      <c r="K69" s="82">
        <v>82402500</v>
      </c>
      <c r="L69" s="82">
        <v>-8965</v>
      </c>
      <c r="M69" s="82">
        <v>82402500</v>
      </c>
      <c r="N69" s="82">
        <v>4211828</v>
      </c>
      <c r="O69" s="82">
        <v>63090087</v>
      </c>
      <c r="P69" s="82">
        <v>4211828</v>
      </c>
      <c r="Q69" s="82">
        <v>63090087</v>
      </c>
      <c r="R69" s="29">
        <f t="shared" si="2"/>
        <v>0.98273336200903627</v>
      </c>
      <c r="S69" s="30">
        <f t="shared" si="3"/>
        <v>0.75241325575016038</v>
      </c>
    </row>
    <row r="70" spans="1:19" s="31" customFormat="1" ht="14.25" x14ac:dyDescent="0.2">
      <c r="A70" s="89" t="s">
        <v>246</v>
      </c>
      <c r="B70" s="25">
        <v>2</v>
      </c>
      <c r="C70" s="26">
        <v>0</v>
      </c>
      <c r="D70" s="26">
        <v>4</v>
      </c>
      <c r="E70" s="27">
        <v>5</v>
      </c>
      <c r="F70" s="27">
        <v>5</v>
      </c>
      <c r="G70" s="27">
        <v>20</v>
      </c>
      <c r="H70" s="97" t="s">
        <v>102</v>
      </c>
      <c r="I70" s="123">
        <v>17458792</v>
      </c>
      <c r="J70" s="82">
        <v>0</v>
      </c>
      <c r="K70" s="82">
        <v>17056753</v>
      </c>
      <c r="L70" s="82">
        <v>0</v>
      </c>
      <c r="M70" s="82">
        <v>17056753</v>
      </c>
      <c r="N70" s="82">
        <v>0</v>
      </c>
      <c r="O70" s="82">
        <v>0</v>
      </c>
      <c r="P70" s="82">
        <v>0</v>
      </c>
      <c r="Q70" s="82">
        <v>0</v>
      </c>
      <c r="R70" s="29">
        <f t="shared" si="2"/>
        <v>0.97697211811676321</v>
      </c>
      <c r="S70" s="30">
        <f t="shared" si="3"/>
        <v>0</v>
      </c>
    </row>
    <row r="71" spans="1:19" s="31" customFormat="1" ht="14.25" x14ac:dyDescent="0.2">
      <c r="A71" s="89" t="s">
        <v>247</v>
      </c>
      <c r="B71" s="25">
        <v>2</v>
      </c>
      <c r="C71" s="26">
        <v>0</v>
      </c>
      <c r="D71" s="26">
        <v>4</v>
      </c>
      <c r="E71" s="27">
        <v>5</v>
      </c>
      <c r="F71" s="27">
        <v>6</v>
      </c>
      <c r="G71" s="27">
        <v>20</v>
      </c>
      <c r="H71" s="97" t="s">
        <v>103</v>
      </c>
      <c r="I71" s="123">
        <v>18767295</v>
      </c>
      <c r="J71" s="82">
        <v>0</v>
      </c>
      <c r="K71" s="82">
        <v>17783095</v>
      </c>
      <c r="L71" s="82">
        <v>0</v>
      </c>
      <c r="M71" s="82">
        <v>17783095</v>
      </c>
      <c r="N71" s="82">
        <v>491235</v>
      </c>
      <c r="O71" s="82">
        <v>6198457</v>
      </c>
      <c r="P71" s="82">
        <v>491235</v>
      </c>
      <c r="Q71" s="82">
        <v>6198457</v>
      </c>
      <c r="R71" s="29">
        <f t="shared" si="2"/>
        <v>0.94755770610522183</v>
      </c>
      <c r="S71" s="30">
        <f t="shared" si="3"/>
        <v>0.33027972331654615</v>
      </c>
    </row>
    <row r="72" spans="1:19" s="31" customFormat="1" ht="14.25" x14ac:dyDescent="0.2">
      <c r="A72" s="89" t="s">
        <v>248</v>
      </c>
      <c r="B72" s="25">
        <v>2</v>
      </c>
      <c r="C72" s="26">
        <v>0</v>
      </c>
      <c r="D72" s="26">
        <v>4</v>
      </c>
      <c r="E72" s="27">
        <v>5</v>
      </c>
      <c r="F72" s="27">
        <v>8</v>
      </c>
      <c r="G72" s="27">
        <v>20</v>
      </c>
      <c r="H72" s="97" t="s">
        <v>104</v>
      </c>
      <c r="I72" s="123">
        <v>106334821</v>
      </c>
      <c r="J72" s="82">
        <v>0</v>
      </c>
      <c r="K72" s="82">
        <v>105831333</v>
      </c>
      <c r="L72" s="82">
        <v>0</v>
      </c>
      <c r="M72" s="82">
        <v>101056005</v>
      </c>
      <c r="N72" s="82">
        <v>9438042</v>
      </c>
      <c r="O72" s="82">
        <v>82491345</v>
      </c>
      <c r="P72" s="82">
        <v>9438042</v>
      </c>
      <c r="Q72" s="82">
        <v>82491345</v>
      </c>
      <c r="R72" s="29">
        <f t="shared" si="2"/>
        <v>0.95035665692238291</v>
      </c>
      <c r="S72" s="30">
        <f t="shared" si="3"/>
        <v>0.77576982049934518</v>
      </c>
    </row>
    <row r="73" spans="1:19" s="31" customFormat="1" ht="14.25" x14ac:dyDescent="0.2">
      <c r="A73" s="89" t="s">
        <v>249</v>
      </c>
      <c r="B73" s="25">
        <v>2</v>
      </c>
      <c r="C73" s="26">
        <v>0</v>
      </c>
      <c r="D73" s="26">
        <v>4</v>
      </c>
      <c r="E73" s="27">
        <v>5</v>
      </c>
      <c r="F73" s="27">
        <v>9</v>
      </c>
      <c r="G73" s="27">
        <v>20</v>
      </c>
      <c r="H73" s="97" t="s">
        <v>105</v>
      </c>
      <c r="I73" s="123">
        <v>60219533</v>
      </c>
      <c r="J73" s="82">
        <v>3105900</v>
      </c>
      <c r="K73" s="82">
        <v>48174451</v>
      </c>
      <c r="L73" s="82">
        <v>3105900</v>
      </c>
      <c r="M73" s="82">
        <v>46766284</v>
      </c>
      <c r="N73" s="82">
        <v>5896604</v>
      </c>
      <c r="O73" s="82">
        <v>42265766</v>
      </c>
      <c r="P73" s="82">
        <v>5896604</v>
      </c>
      <c r="Q73" s="82">
        <v>42265766</v>
      </c>
      <c r="R73" s="29">
        <f t="shared" ref="R73:R136" si="27">IFERROR((M73/I73),0)</f>
        <v>0.77659659034552797</v>
      </c>
      <c r="S73" s="30">
        <f t="shared" ref="S73:S136" si="28">IFERROR((O73/I73),0)</f>
        <v>0.7018614043386886</v>
      </c>
    </row>
    <row r="74" spans="1:19" s="31" customFormat="1" ht="14.25" x14ac:dyDescent="0.2">
      <c r="A74" s="89" t="s">
        <v>250</v>
      </c>
      <c r="B74" s="25">
        <v>2</v>
      </c>
      <c r="C74" s="26">
        <v>0</v>
      </c>
      <c r="D74" s="26">
        <v>4</v>
      </c>
      <c r="E74" s="27">
        <v>5</v>
      </c>
      <c r="F74" s="27">
        <v>10</v>
      </c>
      <c r="G74" s="27">
        <v>20</v>
      </c>
      <c r="H74" s="97" t="s">
        <v>106</v>
      </c>
      <c r="I74" s="123">
        <v>277642275</v>
      </c>
      <c r="J74" s="82">
        <v>0</v>
      </c>
      <c r="K74" s="82">
        <v>277624362</v>
      </c>
      <c r="L74" s="82">
        <v>0</v>
      </c>
      <c r="M74" s="82">
        <v>266372582</v>
      </c>
      <c r="N74" s="82">
        <v>22508953</v>
      </c>
      <c r="O74" s="82">
        <v>229261185</v>
      </c>
      <c r="P74" s="82">
        <v>22508953</v>
      </c>
      <c r="Q74" s="82">
        <v>229261185</v>
      </c>
      <c r="R74" s="29">
        <f t="shared" si="27"/>
        <v>0.95940930465290275</v>
      </c>
      <c r="S74" s="30">
        <f t="shared" si="28"/>
        <v>0.82574307172781958</v>
      </c>
    </row>
    <row r="75" spans="1:19" s="31" customFormat="1" ht="14.25" x14ac:dyDescent="0.2">
      <c r="A75" s="89" t="s">
        <v>251</v>
      </c>
      <c r="B75" s="25">
        <v>2</v>
      </c>
      <c r="C75" s="26">
        <v>0</v>
      </c>
      <c r="D75" s="26">
        <v>4</v>
      </c>
      <c r="E75" s="27">
        <v>5</v>
      </c>
      <c r="F75" s="27">
        <v>12</v>
      </c>
      <c r="G75" s="27">
        <v>20</v>
      </c>
      <c r="H75" s="97" t="s">
        <v>107</v>
      </c>
      <c r="I75" s="123">
        <v>17160488</v>
      </c>
      <c r="J75" s="82">
        <v>0</v>
      </c>
      <c r="K75" s="82">
        <v>659484</v>
      </c>
      <c r="L75" s="82">
        <v>0</v>
      </c>
      <c r="M75" s="82">
        <v>659484</v>
      </c>
      <c r="N75" s="82">
        <v>0</v>
      </c>
      <c r="O75" s="82">
        <v>578140</v>
      </c>
      <c r="P75" s="82">
        <v>0</v>
      </c>
      <c r="Q75" s="82">
        <v>578140</v>
      </c>
      <c r="R75" s="29">
        <f t="shared" si="27"/>
        <v>3.8430375639667121E-2</v>
      </c>
      <c r="S75" s="30">
        <f t="shared" si="28"/>
        <v>3.3690184101990574E-2</v>
      </c>
    </row>
    <row r="76" spans="1:19" s="24" customFormat="1" ht="14.25" x14ac:dyDescent="0.2">
      <c r="A76" s="88" t="s">
        <v>168</v>
      </c>
      <c r="B76" s="19">
        <v>2</v>
      </c>
      <c r="C76" s="20">
        <v>0</v>
      </c>
      <c r="D76" s="20">
        <v>4</v>
      </c>
      <c r="E76" s="32">
        <v>6</v>
      </c>
      <c r="F76" s="21"/>
      <c r="G76" s="21"/>
      <c r="H76" s="96" t="s">
        <v>108</v>
      </c>
      <c r="I76" s="112">
        <f t="shared" ref="I76:Q76" si="29">SUM(I77:I81)</f>
        <v>228386385</v>
      </c>
      <c r="J76" s="81">
        <f t="shared" si="29"/>
        <v>-45153075</v>
      </c>
      <c r="K76" s="81">
        <f t="shared" si="29"/>
        <v>185934899</v>
      </c>
      <c r="L76" s="81">
        <f t="shared" si="29"/>
        <v>-45153075</v>
      </c>
      <c r="M76" s="81">
        <f t="shared" si="29"/>
        <v>175637424</v>
      </c>
      <c r="N76" s="81">
        <f t="shared" si="29"/>
        <v>426721</v>
      </c>
      <c r="O76" s="81">
        <f t="shared" si="29"/>
        <v>57744196</v>
      </c>
      <c r="P76" s="81">
        <f t="shared" si="29"/>
        <v>426721</v>
      </c>
      <c r="Q76" s="81">
        <f t="shared" si="29"/>
        <v>57744196</v>
      </c>
      <c r="R76" s="45">
        <f t="shared" si="27"/>
        <v>0.76903631536529637</v>
      </c>
      <c r="S76" s="34">
        <f t="shared" si="28"/>
        <v>0.25283554446557749</v>
      </c>
    </row>
    <row r="77" spans="1:19" s="31" customFormat="1" ht="14.25" x14ac:dyDescent="0.2">
      <c r="A77" s="89" t="s">
        <v>252</v>
      </c>
      <c r="B77" s="25">
        <v>2</v>
      </c>
      <c r="C77" s="26">
        <v>0</v>
      </c>
      <c r="D77" s="26">
        <v>4</v>
      </c>
      <c r="E77" s="27">
        <v>6</v>
      </c>
      <c r="F77" s="27">
        <v>2</v>
      </c>
      <c r="G77" s="27">
        <v>20</v>
      </c>
      <c r="H77" s="97" t="s">
        <v>109</v>
      </c>
      <c r="I77" s="123">
        <v>212929847</v>
      </c>
      <c r="J77" s="82">
        <v>-45558075</v>
      </c>
      <c r="K77" s="82">
        <v>175729247</v>
      </c>
      <c r="L77" s="82">
        <v>-45558075</v>
      </c>
      <c r="M77" s="82">
        <v>165431772</v>
      </c>
      <c r="N77" s="82">
        <v>20101</v>
      </c>
      <c r="O77" s="82">
        <v>48208658</v>
      </c>
      <c r="P77" s="82">
        <v>20101</v>
      </c>
      <c r="Q77" s="82">
        <v>48208658</v>
      </c>
      <c r="R77" s="29">
        <f t="shared" si="27"/>
        <v>0.77693087338760924</v>
      </c>
      <c r="S77" s="30">
        <f t="shared" si="28"/>
        <v>0.2264062961544325</v>
      </c>
    </row>
    <row r="78" spans="1:19" s="31" customFormat="1" ht="14.25" x14ac:dyDescent="0.2">
      <c r="A78" s="89" t="s">
        <v>253</v>
      </c>
      <c r="B78" s="25">
        <v>2</v>
      </c>
      <c r="C78" s="26">
        <v>0</v>
      </c>
      <c r="D78" s="26">
        <v>4</v>
      </c>
      <c r="E78" s="27">
        <v>6</v>
      </c>
      <c r="F78" s="27">
        <v>3</v>
      </c>
      <c r="G78" s="27">
        <v>20</v>
      </c>
      <c r="H78" s="97" t="s">
        <v>110</v>
      </c>
      <c r="I78" s="123">
        <v>2794144</v>
      </c>
      <c r="J78" s="82">
        <v>100000</v>
      </c>
      <c r="K78" s="82">
        <v>2317211</v>
      </c>
      <c r="L78" s="82">
        <v>100000</v>
      </c>
      <c r="M78" s="82">
        <v>2317211</v>
      </c>
      <c r="N78" s="82">
        <v>100400</v>
      </c>
      <c r="O78" s="82">
        <v>2270492</v>
      </c>
      <c r="P78" s="82">
        <v>100400</v>
      </c>
      <c r="Q78" s="82">
        <v>2270492</v>
      </c>
      <c r="R78" s="29">
        <f t="shared" si="27"/>
        <v>0.82930979935178717</v>
      </c>
      <c r="S78" s="30">
        <f t="shared" si="28"/>
        <v>0.81258947284034033</v>
      </c>
    </row>
    <row r="79" spans="1:19" s="31" customFormat="1" ht="14.25" x14ac:dyDescent="0.2">
      <c r="A79" s="89" t="s">
        <v>254</v>
      </c>
      <c r="B79" s="25">
        <v>2</v>
      </c>
      <c r="C79" s="26">
        <v>0</v>
      </c>
      <c r="D79" s="26">
        <v>4</v>
      </c>
      <c r="E79" s="27">
        <v>6</v>
      </c>
      <c r="F79" s="27">
        <v>5</v>
      </c>
      <c r="G79" s="27">
        <v>20</v>
      </c>
      <c r="H79" s="97" t="s">
        <v>111</v>
      </c>
      <c r="I79" s="123">
        <v>1063225</v>
      </c>
      <c r="J79" s="82">
        <v>0</v>
      </c>
      <c r="K79" s="82">
        <v>936065</v>
      </c>
      <c r="L79" s="82">
        <v>0</v>
      </c>
      <c r="M79" s="82">
        <v>936065</v>
      </c>
      <c r="N79" s="82">
        <v>0</v>
      </c>
      <c r="O79" s="82">
        <v>374331</v>
      </c>
      <c r="P79" s="82">
        <v>0</v>
      </c>
      <c r="Q79" s="82">
        <v>374331</v>
      </c>
      <c r="R79" s="29">
        <f t="shared" si="27"/>
        <v>0.88040160831432668</v>
      </c>
      <c r="S79" s="30">
        <f t="shared" si="28"/>
        <v>0.35207129252980318</v>
      </c>
    </row>
    <row r="80" spans="1:19" s="31" customFormat="1" ht="14.25" x14ac:dyDescent="0.2">
      <c r="A80" s="89" t="s">
        <v>255</v>
      </c>
      <c r="B80" s="25">
        <v>2</v>
      </c>
      <c r="C80" s="26">
        <v>0</v>
      </c>
      <c r="D80" s="26">
        <v>4</v>
      </c>
      <c r="E80" s="27">
        <v>6</v>
      </c>
      <c r="F80" s="27">
        <v>7</v>
      </c>
      <c r="G80" s="27">
        <v>20</v>
      </c>
      <c r="H80" s="97" t="s">
        <v>112</v>
      </c>
      <c r="I80" s="123">
        <v>8539035</v>
      </c>
      <c r="J80" s="82">
        <v>305000</v>
      </c>
      <c r="K80" s="82">
        <v>5067135</v>
      </c>
      <c r="L80" s="82">
        <v>305000</v>
      </c>
      <c r="M80" s="82">
        <v>5067135</v>
      </c>
      <c r="N80" s="82">
        <v>306220</v>
      </c>
      <c r="O80" s="82">
        <v>5048812</v>
      </c>
      <c r="P80" s="82">
        <v>306220</v>
      </c>
      <c r="Q80" s="82">
        <v>5048812</v>
      </c>
      <c r="R80" s="29">
        <f t="shared" si="27"/>
        <v>0.5934083886528162</v>
      </c>
      <c r="S80" s="30">
        <f t="shared" si="28"/>
        <v>0.59126259583196461</v>
      </c>
    </row>
    <row r="81" spans="1:19" s="31" customFormat="1" ht="14.25" x14ac:dyDescent="0.2">
      <c r="A81" s="89" t="s">
        <v>256</v>
      </c>
      <c r="B81" s="25">
        <v>2</v>
      </c>
      <c r="C81" s="26">
        <v>0</v>
      </c>
      <c r="D81" s="26">
        <v>4</v>
      </c>
      <c r="E81" s="27">
        <v>6</v>
      </c>
      <c r="F81" s="27">
        <v>8</v>
      </c>
      <c r="G81" s="27">
        <v>20</v>
      </c>
      <c r="H81" s="97" t="s">
        <v>113</v>
      </c>
      <c r="I81" s="123">
        <v>3060134</v>
      </c>
      <c r="J81" s="82">
        <v>0</v>
      </c>
      <c r="K81" s="82">
        <v>1885241</v>
      </c>
      <c r="L81" s="82">
        <v>0</v>
      </c>
      <c r="M81" s="82">
        <v>1885241</v>
      </c>
      <c r="N81" s="82">
        <v>0</v>
      </c>
      <c r="O81" s="82">
        <v>1841903</v>
      </c>
      <c r="P81" s="82">
        <v>0</v>
      </c>
      <c r="Q81" s="82">
        <v>1841903</v>
      </c>
      <c r="R81" s="29">
        <f t="shared" si="27"/>
        <v>0.61606485206203387</v>
      </c>
      <c r="S81" s="30">
        <f t="shared" si="28"/>
        <v>0.60190272713547843</v>
      </c>
    </row>
    <row r="82" spans="1:19" s="24" customFormat="1" ht="14.25" x14ac:dyDescent="0.2">
      <c r="A82" s="88" t="s">
        <v>169</v>
      </c>
      <c r="B82" s="19">
        <v>2</v>
      </c>
      <c r="C82" s="20">
        <v>0</v>
      </c>
      <c r="D82" s="20">
        <v>4</v>
      </c>
      <c r="E82" s="32">
        <v>7</v>
      </c>
      <c r="F82" s="21"/>
      <c r="G82" s="21"/>
      <c r="H82" s="96" t="s">
        <v>114</v>
      </c>
      <c r="I82" s="112">
        <f>SUM(I83:I84)</f>
        <v>134581944</v>
      </c>
      <c r="J82" s="81">
        <f t="shared" ref="J82:Q82" si="30">SUM(J83:J84)</f>
        <v>10437000</v>
      </c>
      <c r="K82" s="81">
        <f t="shared" si="30"/>
        <v>131637970</v>
      </c>
      <c r="L82" s="81">
        <f t="shared" si="30"/>
        <v>0</v>
      </c>
      <c r="M82" s="81">
        <f t="shared" si="30"/>
        <v>121200970</v>
      </c>
      <c r="N82" s="81">
        <f t="shared" si="30"/>
        <v>1228005</v>
      </c>
      <c r="O82" s="81">
        <f t="shared" si="30"/>
        <v>17454177</v>
      </c>
      <c r="P82" s="81">
        <f t="shared" si="30"/>
        <v>1228005</v>
      </c>
      <c r="Q82" s="81">
        <f t="shared" si="30"/>
        <v>17454177</v>
      </c>
      <c r="R82" s="45">
        <f t="shared" si="27"/>
        <v>0.90057377979322395</v>
      </c>
      <c r="S82" s="34">
        <f t="shared" si="28"/>
        <v>0.12969181809411223</v>
      </c>
    </row>
    <row r="83" spans="1:19" s="31" customFormat="1" ht="14.25" x14ac:dyDescent="0.2">
      <c r="A83" s="89" t="s">
        <v>257</v>
      </c>
      <c r="B83" s="25">
        <v>2</v>
      </c>
      <c r="C83" s="26">
        <v>0</v>
      </c>
      <c r="D83" s="26">
        <v>4</v>
      </c>
      <c r="E83" s="27">
        <v>7</v>
      </c>
      <c r="F83" s="27">
        <v>5</v>
      </c>
      <c r="G83" s="27">
        <v>20</v>
      </c>
      <c r="H83" s="97" t="s">
        <v>115</v>
      </c>
      <c r="I83" s="123">
        <v>17411824</v>
      </c>
      <c r="J83" s="82">
        <v>10437000</v>
      </c>
      <c r="K83" s="82">
        <v>15773271</v>
      </c>
      <c r="L83" s="82">
        <v>0</v>
      </c>
      <c r="M83" s="82">
        <v>5336271</v>
      </c>
      <c r="N83" s="82">
        <v>43</v>
      </c>
      <c r="O83" s="82">
        <v>5232751</v>
      </c>
      <c r="P83" s="82">
        <v>43</v>
      </c>
      <c r="Q83" s="82">
        <v>5232751</v>
      </c>
      <c r="R83" s="29">
        <f t="shared" si="27"/>
        <v>0.30647397998050063</v>
      </c>
      <c r="S83" s="30">
        <f t="shared" si="28"/>
        <v>0.30052859482154198</v>
      </c>
    </row>
    <row r="84" spans="1:19" s="31" customFormat="1" ht="14.25" x14ac:dyDescent="0.2">
      <c r="A84" s="89" t="s">
        <v>258</v>
      </c>
      <c r="B84" s="25">
        <v>2</v>
      </c>
      <c r="C84" s="26">
        <v>0</v>
      </c>
      <c r="D84" s="26">
        <v>4</v>
      </c>
      <c r="E84" s="27">
        <v>7</v>
      </c>
      <c r="F84" s="27">
        <v>6</v>
      </c>
      <c r="G84" s="27">
        <v>20</v>
      </c>
      <c r="H84" s="97" t="s">
        <v>116</v>
      </c>
      <c r="I84" s="123">
        <v>117170120</v>
      </c>
      <c r="J84" s="82">
        <v>0</v>
      </c>
      <c r="K84" s="82">
        <v>115864699</v>
      </c>
      <c r="L84" s="82">
        <v>0</v>
      </c>
      <c r="M84" s="82">
        <v>115864699</v>
      </c>
      <c r="N84" s="82">
        <v>1227962</v>
      </c>
      <c r="O84" s="82">
        <v>12221426</v>
      </c>
      <c r="P84" s="82">
        <v>1227962</v>
      </c>
      <c r="Q84" s="82">
        <v>12221426</v>
      </c>
      <c r="R84" s="29">
        <f t="shared" si="27"/>
        <v>0.98885875511606547</v>
      </c>
      <c r="S84" s="30">
        <f t="shared" si="28"/>
        <v>0.10430497126741869</v>
      </c>
    </row>
    <row r="85" spans="1:19" s="24" customFormat="1" ht="14.25" x14ac:dyDescent="0.2">
      <c r="A85" s="88" t="s">
        <v>170</v>
      </c>
      <c r="B85" s="19">
        <v>2</v>
      </c>
      <c r="C85" s="20">
        <v>0</v>
      </c>
      <c r="D85" s="20">
        <v>4</v>
      </c>
      <c r="E85" s="32">
        <v>8</v>
      </c>
      <c r="F85" s="21"/>
      <c r="G85" s="21"/>
      <c r="H85" s="96" t="s">
        <v>117</v>
      </c>
      <c r="I85" s="112">
        <f t="shared" ref="I85:Q85" si="31">SUM(I86:I90)</f>
        <v>704168624</v>
      </c>
      <c r="J85" s="81">
        <f t="shared" si="31"/>
        <v>0</v>
      </c>
      <c r="K85" s="81">
        <f t="shared" si="31"/>
        <v>702505716</v>
      </c>
      <c r="L85" s="81">
        <f t="shared" si="31"/>
        <v>0</v>
      </c>
      <c r="M85" s="81">
        <f t="shared" si="31"/>
        <v>680317275</v>
      </c>
      <c r="N85" s="81">
        <f t="shared" si="31"/>
        <v>27978898</v>
      </c>
      <c r="O85" s="81">
        <f t="shared" si="31"/>
        <v>431408293.20999998</v>
      </c>
      <c r="P85" s="81">
        <f t="shared" si="31"/>
        <v>28040114.68</v>
      </c>
      <c r="Q85" s="81">
        <f t="shared" si="31"/>
        <v>431408293.20999998</v>
      </c>
      <c r="R85" s="45">
        <f t="shared" si="27"/>
        <v>0.96612835592629298</v>
      </c>
      <c r="S85" s="34">
        <f t="shared" si="28"/>
        <v>0.61264912764701651</v>
      </c>
    </row>
    <row r="86" spans="1:19" s="31" customFormat="1" ht="14.25" x14ac:dyDescent="0.2">
      <c r="A86" s="89" t="s">
        <v>259</v>
      </c>
      <c r="B86" s="25">
        <v>2</v>
      </c>
      <c r="C86" s="26">
        <v>0</v>
      </c>
      <c r="D86" s="26">
        <v>4</v>
      </c>
      <c r="E86" s="27">
        <v>8</v>
      </c>
      <c r="F86" s="27">
        <v>1</v>
      </c>
      <c r="G86" s="27">
        <v>20</v>
      </c>
      <c r="H86" s="97" t="s">
        <v>118</v>
      </c>
      <c r="I86" s="123">
        <v>50188379</v>
      </c>
      <c r="J86" s="82">
        <v>0</v>
      </c>
      <c r="K86" s="82">
        <v>50188379</v>
      </c>
      <c r="L86" s="82">
        <v>0</v>
      </c>
      <c r="M86" s="82">
        <v>50188379</v>
      </c>
      <c r="N86" s="82">
        <v>1152730</v>
      </c>
      <c r="O86" s="82">
        <v>15707114</v>
      </c>
      <c r="P86" s="82">
        <v>1152730</v>
      </c>
      <c r="Q86" s="82">
        <v>15707114</v>
      </c>
      <c r="R86" s="29">
        <f t="shared" si="27"/>
        <v>1</v>
      </c>
      <c r="S86" s="30">
        <f t="shared" si="28"/>
        <v>0.31296316623415948</v>
      </c>
    </row>
    <row r="87" spans="1:19" s="31" customFormat="1" ht="14.25" x14ac:dyDescent="0.2">
      <c r="A87" s="89" t="s">
        <v>260</v>
      </c>
      <c r="B87" s="25">
        <v>2</v>
      </c>
      <c r="C87" s="26">
        <v>0</v>
      </c>
      <c r="D87" s="26">
        <v>4</v>
      </c>
      <c r="E87" s="27">
        <v>8</v>
      </c>
      <c r="F87" s="27">
        <v>2</v>
      </c>
      <c r="G87" s="27">
        <v>20</v>
      </c>
      <c r="H87" s="97" t="s">
        <v>119</v>
      </c>
      <c r="I87" s="123">
        <v>512895136</v>
      </c>
      <c r="J87" s="82">
        <v>0</v>
      </c>
      <c r="K87" s="82">
        <v>512895136</v>
      </c>
      <c r="L87" s="82">
        <v>0</v>
      </c>
      <c r="M87" s="82">
        <v>512895136</v>
      </c>
      <c r="N87" s="82">
        <v>23150754</v>
      </c>
      <c r="O87" s="82">
        <v>340414592</v>
      </c>
      <c r="P87" s="82">
        <v>23150754</v>
      </c>
      <c r="Q87" s="82">
        <v>340414592</v>
      </c>
      <c r="R87" s="29">
        <f t="shared" si="27"/>
        <v>1</v>
      </c>
      <c r="S87" s="30">
        <f t="shared" si="28"/>
        <v>0.66371187423387845</v>
      </c>
    </row>
    <row r="88" spans="1:19" s="31" customFormat="1" ht="14.25" x14ac:dyDescent="0.2">
      <c r="A88" s="89" t="s">
        <v>261</v>
      </c>
      <c r="B88" s="25">
        <v>2</v>
      </c>
      <c r="C88" s="26">
        <v>0</v>
      </c>
      <c r="D88" s="26"/>
      <c r="E88" s="27">
        <v>8</v>
      </c>
      <c r="F88" s="27">
        <v>3</v>
      </c>
      <c r="G88" s="27">
        <v>20</v>
      </c>
      <c r="H88" s="97" t="s">
        <v>120</v>
      </c>
      <c r="I88" s="123">
        <v>1672946</v>
      </c>
      <c r="J88" s="82">
        <v>0</v>
      </c>
      <c r="K88" s="82">
        <v>10038</v>
      </c>
      <c r="L88" s="82">
        <v>0</v>
      </c>
      <c r="M88" s="82">
        <v>10038</v>
      </c>
      <c r="N88" s="82">
        <v>0</v>
      </c>
      <c r="O88" s="82">
        <v>0</v>
      </c>
      <c r="P88" s="82">
        <v>0</v>
      </c>
      <c r="Q88" s="82">
        <v>0</v>
      </c>
      <c r="R88" s="29">
        <f t="shared" si="27"/>
        <v>6.0001936703276736E-3</v>
      </c>
      <c r="S88" s="30">
        <f t="shared" si="28"/>
        <v>0</v>
      </c>
    </row>
    <row r="89" spans="1:19" s="31" customFormat="1" ht="14.25" x14ac:dyDescent="0.2">
      <c r="A89" s="89" t="s">
        <v>262</v>
      </c>
      <c r="B89" s="25">
        <v>2</v>
      </c>
      <c r="C89" s="26">
        <v>0</v>
      </c>
      <c r="D89" s="26">
        <v>4</v>
      </c>
      <c r="E89" s="27">
        <v>8</v>
      </c>
      <c r="F89" s="27">
        <v>5</v>
      </c>
      <c r="G89" s="27">
        <v>20</v>
      </c>
      <c r="H89" s="97" t="s">
        <v>121</v>
      </c>
      <c r="I89" s="123">
        <v>50188379</v>
      </c>
      <c r="J89" s="82">
        <v>0</v>
      </c>
      <c r="K89" s="82">
        <v>50188379</v>
      </c>
      <c r="L89" s="82">
        <v>0</v>
      </c>
      <c r="M89" s="82">
        <v>50188379</v>
      </c>
      <c r="N89" s="82">
        <v>422</v>
      </c>
      <c r="O89" s="82">
        <v>33913574.210000001</v>
      </c>
      <c r="P89" s="82">
        <v>61638.68</v>
      </c>
      <c r="Q89" s="82">
        <v>33913574.210000001</v>
      </c>
      <c r="R89" s="29">
        <f t="shared" si="27"/>
        <v>1</v>
      </c>
      <c r="S89" s="30">
        <f t="shared" si="28"/>
        <v>0.67572563381654549</v>
      </c>
    </row>
    <row r="90" spans="1:19" s="31" customFormat="1" ht="14.25" x14ac:dyDescent="0.2">
      <c r="A90" s="89" t="s">
        <v>263</v>
      </c>
      <c r="B90" s="25">
        <v>2</v>
      </c>
      <c r="C90" s="26">
        <v>0</v>
      </c>
      <c r="D90" s="26">
        <v>4</v>
      </c>
      <c r="E90" s="27">
        <v>8</v>
      </c>
      <c r="F90" s="27">
        <v>6</v>
      </c>
      <c r="G90" s="27">
        <v>20</v>
      </c>
      <c r="H90" s="97" t="s">
        <v>122</v>
      </c>
      <c r="I90" s="123">
        <v>89223784</v>
      </c>
      <c r="J90" s="82">
        <v>0</v>
      </c>
      <c r="K90" s="82">
        <v>89223784</v>
      </c>
      <c r="L90" s="82">
        <v>0</v>
      </c>
      <c r="M90" s="82">
        <v>67035343</v>
      </c>
      <c r="N90" s="82">
        <v>3674992</v>
      </c>
      <c r="O90" s="82">
        <v>41373013</v>
      </c>
      <c r="P90" s="82">
        <v>3674992</v>
      </c>
      <c r="Q90" s="82">
        <v>41373013</v>
      </c>
      <c r="R90" s="29">
        <f t="shared" si="27"/>
        <v>0.7513169694753139</v>
      </c>
      <c r="S90" s="30">
        <f t="shared" si="28"/>
        <v>0.46369937639049247</v>
      </c>
    </row>
    <row r="91" spans="1:19" s="24" customFormat="1" ht="14.25" x14ac:dyDescent="0.2">
      <c r="A91" s="88" t="s">
        <v>171</v>
      </c>
      <c r="B91" s="19">
        <v>2</v>
      </c>
      <c r="C91" s="20">
        <v>0</v>
      </c>
      <c r="D91" s="20">
        <v>4</v>
      </c>
      <c r="E91" s="32">
        <v>9</v>
      </c>
      <c r="F91" s="21"/>
      <c r="G91" s="21"/>
      <c r="H91" s="96" t="s">
        <v>123</v>
      </c>
      <c r="I91" s="112">
        <f t="shared" ref="I91:Q91" si="32">SUM(I92:I93)</f>
        <v>797364128</v>
      </c>
      <c r="J91" s="81">
        <f t="shared" si="32"/>
        <v>-253739</v>
      </c>
      <c r="K91" s="81">
        <f t="shared" si="32"/>
        <v>796202431</v>
      </c>
      <c r="L91" s="81">
        <f t="shared" si="32"/>
        <v>345454000</v>
      </c>
      <c r="M91" s="81">
        <f t="shared" si="32"/>
        <v>796202431</v>
      </c>
      <c r="N91" s="81">
        <f t="shared" si="32"/>
        <v>16949</v>
      </c>
      <c r="O91" s="81">
        <f t="shared" si="32"/>
        <v>448785305</v>
      </c>
      <c r="P91" s="81">
        <f t="shared" si="32"/>
        <v>16949</v>
      </c>
      <c r="Q91" s="81">
        <f t="shared" si="32"/>
        <v>448785305</v>
      </c>
      <c r="R91" s="45">
        <f t="shared" si="27"/>
        <v>0.99854307842652279</v>
      </c>
      <c r="S91" s="34">
        <f t="shared" si="28"/>
        <v>0.56283608609992553</v>
      </c>
    </row>
    <row r="92" spans="1:19" s="31" customFormat="1" ht="14.25" x14ac:dyDescent="0.2">
      <c r="A92" s="89" t="s">
        <v>264</v>
      </c>
      <c r="B92" s="25">
        <v>2</v>
      </c>
      <c r="C92" s="26">
        <v>0</v>
      </c>
      <c r="D92" s="26">
        <v>4</v>
      </c>
      <c r="E92" s="27">
        <v>9</v>
      </c>
      <c r="F92" s="27">
        <v>5</v>
      </c>
      <c r="G92" s="27">
        <v>20</v>
      </c>
      <c r="H92" s="97" t="s">
        <v>124</v>
      </c>
      <c r="I92" s="123">
        <v>155715297</v>
      </c>
      <c r="J92" s="82">
        <v>0</v>
      </c>
      <c r="K92" s="82">
        <v>155617763</v>
      </c>
      <c r="L92" s="82">
        <v>0</v>
      </c>
      <c r="M92" s="82">
        <v>155617763</v>
      </c>
      <c r="N92" s="82">
        <v>5882</v>
      </c>
      <c r="O92" s="82">
        <v>155126047</v>
      </c>
      <c r="P92" s="82">
        <v>5882</v>
      </c>
      <c r="Q92" s="82">
        <v>155126047</v>
      </c>
      <c r="R92" s="29">
        <f t="shared" si="27"/>
        <v>0.99937363893028441</v>
      </c>
      <c r="S92" s="30">
        <f t="shared" si="28"/>
        <v>0.99621585026421644</v>
      </c>
    </row>
    <row r="93" spans="1:19" s="31" customFormat="1" ht="14.25" x14ac:dyDescent="0.2">
      <c r="A93" s="89" t="s">
        <v>265</v>
      </c>
      <c r="B93" s="25">
        <v>2</v>
      </c>
      <c r="C93" s="26">
        <v>0</v>
      </c>
      <c r="D93" s="26">
        <v>4</v>
      </c>
      <c r="E93" s="27">
        <v>9</v>
      </c>
      <c r="F93" s="27">
        <v>13</v>
      </c>
      <c r="G93" s="27">
        <v>20</v>
      </c>
      <c r="H93" s="97" t="s">
        <v>125</v>
      </c>
      <c r="I93" s="123">
        <v>641648831</v>
      </c>
      <c r="J93" s="82">
        <v>-253739</v>
      </c>
      <c r="K93" s="82">
        <v>640584668</v>
      </c>
      <c r="L93" s="82">
        <v>345454000</v>
      </c>
      <c r="M93" s="82">
        <v>640584668</v>
      </c>
      <c r="N93" s="82">
        <v>11067</v>
      </c>
      <c r="O93" s="82">
        <v>293659258</v>
      </c>
      <c r="P93" s="82">
        <v>11067</v>
      </c>
      <c r="Q93" s="82">
        <v>293659258</v>
      </c>
      <c r="R93" s="29">
        <f t="shared" si="27"/>
        <v>0.99834151805693849</v>
      </c>
      <c r="S93" s="30">
        <f t="shared" si="28"/>
        <v>0.45766351283199019</v>
      </c>
    </row>
    <row r="94" spans="1:19" s="24" customFormat="1" ht="14.25" x14ac:dyDescent="0.2">
      <c r="A94" s="88" t="s">
        <v>172</v>
      </c>
      <c r="B94" s="19">
        <v>2</v>
      </c>
      <c r="C94" s="20">
        <v>0</v>
      </c>
      <c r="D94" s="20">
        <v>4</v>
      </c>
      <c r="E94" s="32">
        <v>10</v>
      </c>
      <c r="F94" s="21"/>
      <c r="G94" s="21"/>
      <c r="H94" s="96" t="s">
        <v>126</v>
      </c>
      <c r="I94" s="112">
        <f t="shared" ref="I94:Q94" si="33">SUM(I95:I96)</f>
        <v>11041970</v>
      </c>
      <c r="J94" s="81">
        <f t="shared" si="33"/>
        <v>0</v>
      </c>
      <c r="K94" s="81">
        <f t="shared" si="33"/>
        <v>10985256</v>
      </c>
      <c r="L94" s="81">
        <f t="shared" si="33"/>
        <v>0</v>
      </c>
      <c r="M94" s="81">
        <f t="shared" si="33"/>
        <v>10985256</v>
      </c>
      <c r="N94" s="81">
        <f t="shared" si="33"/>
        <v>1475062</v>
      </c>
      <c r="O94" s="81">
        <f t="shared" si="33"/>
        <v>7207638</v>
      </c>
      <c r="P94" s="81">
        <f t="shared" si="33"/>
        <v>1475062</v>
      </c>
      <c r="Q94" s="81">
        <f t="shared" si="33"/>
        <v>7207638</v>
      </c>
      <c r="R94" s="45">
        <f t="shared" si="27"/>
        <v>0.99486377883656629</v>
      </c>
      <c r="S94" s="34">
        <f t="shared" si="28"/>
        <v>0.65274928296309442</v>
      </c>
    </row>
    <row r="95" spans="1:19" s="31" customFormat="1" ht="14.25" x14ac:dyDescent="0.2">
      <c r="A95" s="89" t="s">
        <v>266</v>
      </c>
      <c r="B95" s="25">
        <v>2</v>
      </c>
      <c r="C95" s="26">
        <v>0</v>
      </c>
      <c r="D95" s="26">
        <v>4</v>
      </c>
      <c r="E95" s="27">
        <v>10</v>
      </c>
      <c r="F95" s="27">
        <v>1</v>
      </c>
      <c r="G95" s="27">
        <v>20</v>
      </c>
      <c r="H95" s="97" t="s">
        <v>127</v>
      </c>
      <c r="I95" s="123">
        <v>10841216</v>
      </c>
      <c r="J95" s="82">
        <v>0</v>
      </c>
      <c r="K95" s="82">
        <v>10784502</v>
      </c>
      <c r="L95" s="82">
        <v>0</v>
      </c>
      <c r="M95" s="82">
        <v>10784502</v>
      </c>
      <c r="N95" s="82">
        <v>1475062</v>
      </c>
      <c r="O95" s="82">
        <v>7207638</v>
      </c>
      <c r="P95" s="82">
        <v>1475062</v>
      </c>
      <c r="Q95" s="82">
        <v>7207638</v>
      </c>
      <c r="R95" s="29">
        <f t="shared" si="27"/>
        <v>0.99476866801657671</v>
      </c>
      <c r="S95" s="30">
        <f t="shared" si="28"/>
        <v>0.66483667514788014</v>
      </c>
    </row>
    <row r="96" spans="1:19" s="31" customFormat="1" ht="14.25" x14ac:dyDescent="0.2">
      <c r="A96" s="89" t="s">
        <v>267</v>
      </c>
      <c r="B96" s="25">
        <v>2</v>
      </c>
      <c r="C96" s="26">
        <v>0</v>
      </c>
      <c r="D96" s="26">
        <v>4</v>
      </c>
      <c r="E96" s="27">
        <v>10</v>
      </c>
      <c r="F96" s="27">
        <v>2</v>
      </c>
      <c r="G96" s="27">
        <v>20</v>
      </c>
      <c r="H96" s="97" t="s">
        <v>128</v>
      </c>
      <c r="I96" s="123">
        <v>200754</v>
      </c>
      <c r="J96" s="82">
        <v>0</v>
      </c>
      <c r="K96" s="82">
        <v>200754</v>
      </c>
      <c r="L96" s="82">
        <v>0</v>
      </c>
      <c r="M96" s="82">
        <v>200754</v>
      </c>
      <c r="N96" s="82">
        <v>0</v>
      </c>
      <c r="O96" s="82">
        <v>0</v>
      </c>
      <c r="P96" s="82">
        <v>0</v>
      </c>
      <c r="Q96" s="82">
        <v>0</v>
      </c>
      <c r="R96" s="29">
        <f t="shared" si="27"/>
        <v>1</v>
      </c>
      <c r="S96" s="30">
        <f t="shared" si="28"/>
        <v>0</v>
      </c>
    </row>
    <row r="97" spans="1:19" s="24" customFormat="1" ht="14.25" x14ac:dyDescent="0.2">
      <c r="A97" s="88" t="s">
        <v>173</v>
      </c>
      <c r="B97" s="19">
        <v>2</v>
      </c>
      <c r="C97" s="20">
        <v>0</v>
      </c>
      <c r="D97" s="20">
        <v>4</v>
      </c>
      <c r="E97" s="32">
        <v>11</v>
      </c>
      <c r="F97" s="21"/>
      <c r="G97" s="21"/>
      <c r="H97" s="96" t="s">
        <v>129</v>
      </c>
      <c r="I97" s="112">
        <f>SUM(I98:I98)</f>
        <v>105641442</v>
      </c>
      <c r="J97" s="81">
        <f t="shared" ref="J97:Q97" si="34">SUM(J98:J98)</f>
        <v>10000000</v>
      </c>
      <c r="K97" s="81">
        <f t="shared" si="34"/>
        <v>105557649</v>
      </c>
      <c r="L97" s="81">
        <f t="shared" si="34"/>
        <v>5739257</v>
      </c>
      <c r="M97" s="81">
        <f t="shared" si="34"/>
        <v>97770079</v>
      </c>
      <c r="N97" s="81">
        <f t="shared" si="34"/>
        <v>12304633</v>
      </c>
      <c r="O97" s="81">
        <f t="shared" si="34"/>
        <v>91224891</v>
      </c>
      <c r="P97" s="81">
        <f t="shared" si="34"/>
        <v>8995887</v>
      </c>
      <c r="Q97" s="81">
        <f t="shared" si="34"/>
        <v>87916145</v>
      </c>
      <c r="R97" s="45">
        <f t="shared" si="27"/>
        <v>0.92548981866415647</v>
      </c>
      <c r="S97" s="34">
        <f t="shared" si="28"/>
        <v>0.86353318615245711</v>
      </c>
    </row>
    <row r="98" spans="1:19" s="31" customFormat="1" ht="14.25" x14ac:dyDescent="0.2">
      <c r="A98" s="89" t="s">
        <v>268</v>
      </c>
      <c r="B98" s="25">
        <v>2</v>
      </c>
      <c r="C98" s="26">
        <v>0</v>
      </c>
      <c r="D98" s="26">
        <v>4</v>
      </c>
      <c r="E98" s="27">
        <v>11</v>
      </c>
      <c r="F98" s="27">
        <v>2</v>
      </c>
      <c r="G98" s="27">
        <v>20</v>
      </c>
      <c r="H98" s="97" t="s">
        <v>130</v>
      </c>
      <c r="I98" s="123">
        <v>105641442</v>
      </c>
      <c r="J98" s="82">
        <v>10000000</v>
      </c>
      <c r="K98" s="82">
        <v>105557649</v>
      </c>
      <c r="L98" s="82">
        <v>5739257</v>
      </c>
      <c r="M98" s="82">
        <v>97770079</v>
      </c>
      <c r="N98" s="82">
        <v>12304633</v>
      </c>
      <c r="O98" s="82">
        <v>91224891</v>
      </c>
      <c r="P98" s="82">
        <v>8995887</v>
      </c>
      <c r="Q98" s="82">
        <v>87916145</v>
      </c>
      <c r="R98" s="29">
        <f t="shared" si="27"/>
        <v>0.92548981866415647</v>
      </c>
      <c r="S98" s="30">
        <f t="shared" si="28"/>
        <v>0.86353318615245711</v>
      </c>
    </row>
    <row r="99" spans="1:19" s="31" customFormat="1" ht="14.25" x14ac:dyDescent="0.2">
      <c r="A99" s="89"/>
      <c r="B99" s="25">
        <v>2</v>
      </c>
      <c r="C99" s="26">
        <v>0</v>
      </c>
      <c r="D99" s="26">
        <v>4</v>
      </c>
      <c r="E99" s="27">
        <v>14</v>
      </c>
      <c r="F99" s="27"/>
      <c r="G99" s="27"/>
      <c r="H99" s="97" t="s">
        <v>289</v>
      </c>
      <c r="I99" s="123">
        <v>10000000</v>
      </c>
      <c r="J99" s="82">
        <v>10000000</v>
      </c>
      <c r="K99" s="82">
        <v>10000000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29">
        <f t="shared" ref="R99" si="35">IFERROR((M99/I99),0)</f>
        <v>0</v>
      </c>
      <c r="S99" s="30">
        <f t="shared" ref="S99" si="36">IFERROR((O99/I99),0)</f>
        <v>0</v>
      </c>
    </row>
    <row r="100" spans="1:19" s="24" customFormat="1" ht="14.25" x14ac:dyDescent="0.2">
      <c r="A100" s="88" t="s">
        <v>174</v>
      </c>
      <c r="B100" s="19">
        <v>2</v>
      </c>
      <c r="C100" s="20">
        <v>0</v>
      </c>
      <c r="D100" s="20">
        <v>4</v>
      </c>
      <c r="E100" s="32">
        <v>17</v>
      </c>
      <c r="F100" s="21"/>
      <c r="G100" s="21"/>
      <c r="H100" s="96" t="s">
        <v>131</v>
      </c>
      <c r="I100" s="112">
        <f t="shared" ref="I100:S100" si="37">SUM(I101:I102)</f>
        <v>87562</v>
      </c>
      <c r="J100" s="81">
        <f t="shared" si="37"/>
        <v>0</v>
      </c>
      <c r="K100" s="81">
        <f t="shared" si="37"/>
        <v>68926</v>
      </c>
      <c r="L100" s="81">
        <f t="shared" si="37"/>
        <v>0</v>
      </c>
      <c r="M100" s="81">
        <f t="shared" si="37"/>
        <v>68926</v>
      </c>
      <c r="N100" s="81">
        <f t="shared" si="37"/>
        <v>0</v>
      </c>
      <c r="O100" s="81">
        <f t="shared" si="37"/>
        <v>13779</v>
      </c>
      <c r="P100" s="81">
        <f t="shared" si="37"/>
        <v>0</v>
      </c>
      <c r="Q100" s="81">
        <f t="shared" si="37"/>
        <v>13779</v>
      </c>
      <c r="R100" s="46">
        <f t="shared" si="37"/>
        <v>1.5743358991343277</v>
      </c>
      <c r="S100" s="114">
        <f t="shared" si="37"/>
        <v>0.31472556588474454</v>
      </c>
    </row>
    <row r="101" spans="1:19" s="31" customFormat="1" ht="14.25" x14ac:dyDescent="0.2">
      <c r="A101" s="89" t="s">
        <v>269</v>
      </c>
      <c r="B101" s="25">
        <v>2</v>
      </c>
      <c r="C101" s="26">
        <v>0</v>
      </c>
      <c r="D101" s="26">
        <v>4</v>
      </c>
      <c r="E101" s="27">
        <v>17</v>
      </c>
      <c r="F101" s="27">
        <v>1</v>
      </c>
      <c r="G101" s="27">
        <v>20</v>
      </c>
      <c r="H101" s="97" t="s">
        <v>132</v>
      </c>
      <c r="I101" s="123">
        <v>43781</v>
      </c>
      <c r="J101" s="82">
        <v>0</v>
      </c>
      <c r="K101" s="82">
        <v>34463</v>
      </c>
      <c r="L101" s="82">
        <v>0</v>
      </c>
      <c r="M101" s="82">
        <v>34463</v>
      </c>
      <c r="N101" s="82">
        <v>0</v>
      </c>
      <c r="O101" s="82">
        <v>13779</v>
      </c>
      <c r="P101" s="82">
        <v>0</v>
      </c>
      <c r="Q101" s="82">
        <v>13779</v>
      </c>
      <c r="R101" s="29">
        <f t="shared" si="27"/>
        <v>0.78716794956716385</v>
      </c>
      <c r="S101" s="30">
        <f t="shared" si="28"/>
        <v>0.31472556588474454</v>
      </c>
    </row>
    <row r="102" spans="1:19" s="31" customFormat="1" ht="14.25" x14ac:dyDescent="0.2">
      <c r="A102" s="89" t="s">
        <v>270</v>
      </c>
      <c r="B102" s="25">
        <v>2</v>
      </c>
      <c r="C102" s="26">
        <v>0</v>
      </c>
      <c r="D102" s="26">
        <v>4</v>
      </c>
      <c r="E102" s="27">
        <v>17</v>
      </c>
      <c r="F102" s="27">
        <v>2</v>
      </c>
      <c r="G102" s="27">
        <v>20</v>
      </c>
      <c r="H102" s="97" t="s">
        <v>133</v>
      </c>
      <c r="I102" s="123">
        <v>43781</v>
      </c>
      <c r="J102" s="82">
        <v>0</v>
      </c>
      <c r="K102" s="82">
        <v>34463</v>
      </c>
      <c r="L102" s="82">
        <v>0</v>
      </c>
      <c r="M102" s="82">
        <v>34463</v>
      </c>
      <c r="N102" s="82">
        <v>0</v>
      </c>
      <c r="O102" s="82">
        <v>0</v>
      </c>
      <c r="P102" s="82">
        <v>0</v>
      </c>
      <c r="Q102" s="82">
        <v>0</v>
      </c>
      <c r="R102" s="29">
        <f t="shared" si="27"/>
        <v>0.78716794956716385</v>
      </c>
      <c r="S102" s="30">
        <f t="shared" si="28"/>
        <v>0</v>
      </c>
    </row>
    <row r="103" spans="1:19" s="24" customFormat="1" ht="14.25" x14ac:dyDescent="0.2">
      <c r="A103" s="88" t="s">
        <v>175</v>
      </c>
      <c r="B103" s="19">
        <v>2</v>
      </c>
      <c r="C103" s="20">
        <v>0</v>
      </c>
      <c r="D103" s="20">
        <v>4</v>
      </c>
      <c r="E103" s="32">
        <v>21</v>
      </c>
      <c r="F103" s="21"/>
      <c r="G103" s="21"/>
      <c r="H103" s="96" t="s">
        <v>134</v>
      </c>
      <c r="I103" s="112">
        <f>SUM(I104:I107)</f>
        <v>2041888295</v>
      </c>
      <c r="J103" s="81">
        <f t="shared" ref="J103:Q103" si="38">SUM(J104:J107)</f>
        <v>49710000</v>
      </c>
      <c r="K103" s="81">
        <f t="shared" si="38"/>
        <v>1780300331</v>
      </c>
      <c r="L103" s="81">
        <f t="shared" si="38"/>
        <v>91714520</v>
      </c>
      <c r="M103" s="81">
        <f t="shared" si="38"/>
        <v>1777020972</v>
      </c>
      <c r="N103" s="81">
        <f t="shared" si="38"/>
        <v>263831435</v>
      </c>
      <c r="O103" s="81">
        <f t="shared" si="38"/>
        <v>1174471131</v>
      </c>
      <c r="P103" s="81">
        <f t="shared" si="38"/>
        <v>238297444</v>
      </c>
      <c r="Q103" s="81">
        <f t="shared" si="38"/>
        <v>1148937140</v>
      </c>
      <c r="R103" s="45">
        <f t="shared" si="27"/>
        <v>0.87028314739421142</v>
      </c>
      <c r="S103" s="34">
        <f t="shared" si="28"/>
        <v>0.57518872794165266</v>
      </c>
    </row>
    <row r="104" spans="1:19" s="31" customFormat="1" ht="14.25" x14ac:dyDescent="0.2">
      <c r="A104" s="89" t="s">
        <v>284</v>
      </c>
      <c r="B104" s="25">
        <v>2</v>
      </c>
      <c r="C104" s="26">
        <v>0</v>
      </c>
      <c r="D104" s="26">
        <v>4</v>
      </c>
      <c r="E104" s="27">
        <v>21</v>
      </c>
      <c r="F104" s="27">
        <v>1</v>
      </c>
      <c r="G104" s="27">
        <v>20</v>
      </c>
      <c r="H104" s="97" t="s">
        <v>135</v>
      </c>
      <c r="I104" s="123">
        <v>50000000</v>
      </c>
      <c r="J104" s="82">
        <v>0</v>
      </c>
      <c r="K104" s="82">
        <v>31752888</v>
      </c>
      <c r="L104" s="82">
        <v>8604000</v>
      </c>
      <c r="M104" s="82">
        <v>28473529</v>
      </c>
      <c r="N104" s="82">
        <v>14805987</v>
      </c>
      <c r="O104" s="82">
        <v>14806361</v>
      </c>
      <c r="P104" s="82">
        <v>0</v>
      </c>
      <c r="Q104" s="82">
        <v>374</v>
      </c>
      <c r="R104" s="29">
        <f t="shared" si="27"/>
        <v>0.56947057999999995</v>
      </c>
      <c r="S104" s="30">
        <f t="shared" si="28"/>
        <v>0.29612722000000002</v>
      </c>
    </row>
    <row r="105" spans="1:19" s="31" customFormat="1" ht="14.25" x14ac:dyDescent="0.2">
      <c r="A105" s="89" t="s">
        <v>271</v>
      </c>
      <c r="B105" s="25">
        <v>2</v>
      </c>
      <c r="C105" s="26">
        <v>0</v>
      </c>
      <c r="D105" s="26">
        <v>4</v>
      </c>
      <c r="E105" s="27">
        <v>21</v>
      </c>
      <c r="F105" s="27">
        <v>4</v>
      </c>
      <c r="G105" s="27">
        <v>20</v>
      </c>
      <c r="H105" s="97" t="s">
        <v>136</v>
      </c>
      <c r="I105" s="123">
        <v>1271888295</v>
      </c>
      <c r="J105" s="82">
        <v>0</v>
      </c>
      <c r="K105" s="82">
        <v>1065439563</v>
      </c>
      <c r="L105" s="82">
        <v>0</v>
      </c>
      <c r="M105" s="82">
        <v>1065439563</v>
      </c>
      <c r="N105" s="82">
        <v>176489935</v>
      </c>
      <c r="O105" s="82">
        <v>813517219</v>
      </c>
      <c r="P105" s="82">
        <v>170141931</v>
      </c>
      <c r="Q105" s="82">
        <v>807169215</v>
      </c>
      <c r="R105" s="29">
        <f t="shared" si="27"/>
        <v>0.8376832833421114</v>
      </c>
      <c r="S105" s="30">
        <f t="shared" si="28"/>
        <v>0.63961373195906324</v>
      </c>
    </row>
    <row r="106" spans="1:19" s="31" customFormat="1" ht="14.25" x14ac:dyDescent="0.2">
      <c r="A106" s="89" t="s">
        <v>272</v>
      </c>
      <c r="B106" s="25">
        <v>2</v>
      </c>
      <c r="C106" s="26">
        <v>0</v>
      </c>
      <c r="D106" s="26">
        <v>4</v>
      </c>
      <c r="E106" s="27">
        <v>21</v>
      </c>
      <c r="F106" s="27">
        <v>5</v>
      </c>
      <c r="G106" s="27">
        <v>20</v>
      </c>
      <c r="H106" s="97" t="s">
        <v>137</v>
      </c>
      <c r="I106" s="123">
        <v>719553881</v>
      </c>
      <c r="J106" s="82">
        <v>49710000</v>
      </c>
      <c r="K106" s="82">
        <v>682661761</v>
      </c>
      <c r="L106" s="82">
        <v>83110520</v>
      </c>
      <c r="M106" s="82">
        <v>682661761</v>
      </c>
      <c r="N106" s="82">
        <v>72535513</v>
      </c>
      <c r="O106" s="82">
        <v>346147551</v>
      </c>
      <c r="P106" s="82">
        <v>68155513</v>
      </c>
      <c r="Q106" s="82">
        <v>341767551</v>
      </c>
      <c r="R106" s="29">
        <f t="shared" si="27"/>
        <v>0.94872917654376465</v>
      </c>
      <c r="S106" s="30">
        <f t="shared" si="28"/>
        <v>0.4810585560582919</v>
      </c>
    </row>
    <row r="107" spans="1:19" s="31" customFormat="1" ht="14.25" x14ac:dyDescent="0.2">
      <c r="A107" s="89" t="s">
        <v>191</v>
      </c>
      <c r="B107" s="25">
        <v>2</v>
      </c>
      <c r="C107" s="26">
        <v>0</v>
      </c>
      <c r="D107" s="26">
        <v>4</v>
      </c>
      <c r="E107" s="27">
        <v>21</v>
      </c>
      <c r="F107" s="27">
        <v>11</v>
      </c>
      <c r="G107" s="27">
        <v>20</v>
      </c>
      <c r="H107" s="97" t="s">
        <v>138</v>
      </c>
      <c r="I107" s="123">
        <v>446119</v>
      </c>
      <c r="J107" s="82">
        <v>0</v>
      </c>
      <c r="K107" s="82">
        <v>446119</v>
      </c>
      <c r="L107" s="82">
        <v>0</v>
      </c>
      <c r="M107" s="82">
        <v>446119</v>
      </c>
      <c r="N107" s="82">
        <v>0</v>
      </c>
      <c r="O107" s="82">
        <v>0</v>
      </c>
      <c r="P107" s="82">
        <v>0</v>
      </c>
      <c r="Q107" s="82">
        <v>0</v>
      </c>
      <c r="R107" s="29">
        <f t="shared" si="27"/>
        <v>1</v>
      </c>
      <c r="S107" s="30">
        <f t="shared" si="28"/>
        <v>0</v>
      </c>
    </row>
    <row r="108" spans="1:19" s="31" customFormat="1" ht="20.25" customHeight="1" x14ac:dyDescent="0.2">
      <c r="A108" s="89" t="s">
        <v>192</v>
      </c>
      <c r="B108" s="25">
        <v>2</v>
      </c>
      <c r="C108" s="26">
        <v>0</v>
      </c>
      <c r="D108" s="26">
        <v>4</v>
      </c>
      <c r="E108" s="27">
        <v>40</v>
      </c>
      <c r="F108" s="28"/>
      <c r="G108" s="27">
        <v>20</v>
      </c>
      <c r="H108" s="97" t="s">
        <v>139</v>
      </c>
      <c r="I108" s="123">
        <v>2145937</v>
      </c>
      <c r="J108" s="82">
        <v>0</v>
      </c>
      <c r="K108" s="82">
        <v>2114876</v>
      </c>
      <c r="L108" s="82">
        <v>0</v>
      </c>
      <c r="M108" s="82">
        <v>2114876</v>
      </c>
      <c r="N108" s="82">
        <v>0</v>
      </c>
      <c r="O108" s="82">
        <v>2000000</v>
      </c>
      <c r="P108" s="82">
        <v>0</v>
      </c>
      <c r="Q108" s="82">
        <v>2000000</v>
      </c>
      <c r="R108" s="29">
        <f t="shared" si="27"/>
        <v>0.9855256701384989</v>
      </c>
      <c r="S108" s="38">
        <f t="shared" si="28"/>
        <v>0.93199380969711598</v>
      </c>
    </row>
    <row r="109" spans="1:19" s="24" customFormat="1" ht="14.25" x14ac:dyDescent="0.2">
      <c r="A109" s="88" t="s">
        <v>176</v>
      </c>
      <c r="B109" s="19">
        <v>2</v>
      </c>
      <c r="C109" s="20">
        <v>0</v>
      </c>
      <c r="D109" s="20">
        <v>4</v>
      </c>
      <c r="E109" s="32">
        <v>41</v>
      </c>
      <c r="F109" s="21"/>
      <c r="G109" s="21"/>
      <c r="H109" s="96" t="s">
        <v>140</v>
      </c>
      <c r="I109" s="112">
        <f t="shared" ref="I109:Q109" si="39">+I110</f>
        <v>2501112391</v>
      </c>
      <c r="J109" s="81">
        <f t="shared" si="39"/>
        <v>-12240412</v>
      </c>
      <c r="K109" s="81">
        <f t="shared" si="39"/>
        <v>2478113956.3400002</v>
      </c>
      <c r="L109" s="81">
        <f t="shared" si="39"/>
        <v>21297000</v>
      </c>
      <c r="M109" s="81">
        <f t="shared" si="39"/>
        <v>2442251418.1399999</v>
      </c>
      <c r="N109" s="81">
        <f t="shared" si="39"/>
        <v>162667639</v>
      </c>
      <c r="O109" s="81">
        <f t="shared" si="39"/>
        <v>1825161178.1400001</v>
      </c>
      <c r="P109" s="81">
        <f t="shared" si="39"/>
        <v>162667639</v>
      </c>
      <c r="Q109" s="81">
        <f t="shared" si="39"/>
        <v>1825161178.1400001</v>
      </c>
      <c r="R109" s="45">
        <f t="shared" si="27"/>
        <v>0.97646608242324284</v>
      </c>
      <c r="S109" s="34">
        <f t="shared" si="28"/>
        <v>0.7297397688755044</v>
      </c>
    </row>
    <row r="110" spans="1:19" s="31" customFormat="1" ht="14.25" x14ac:dyDescent="0.2">
      <c r="A110" s="89" t="s">
        <v>193</v>
      </c>
      <c r="B110" s="25">
        <v>2</v>
      </c>
      <c r="C110" s="26">
        <v>0</v>
      </c>
      <c r="D110" s="26">
        <v>4</v>
      </c>
      <c r="E110" s="27">
        <v>41</v>
      </c>
      <c r="F110" s="27">
        <v>13</v>
      </c>
      <c r="G110" s="27">
        <v>20</v>
      </c>
      <c r="H110" s="97" t="s">
        <v>140</v>
      </c>
      <c r="I110" s="123">
        <v>2501112391</v>
      </c>
      <c r="J110" s="82">
        <v>-12240412</v>
      </c>
      <c r="K110" s="82">
        <v>2478113956.3400002</v>
      </c>
      <c r="L110" s="82">
        <v>21297000</v>
      </c>
      <c r="M110" s="82">
        <v>2442251418.1399999</v>
      </c>
      <c r="N110" s="82">
        <v>162667639</v>
      </c>
      <c r="O110" s="82">
        <v>1825161178.1400001</v>
      </c>
      <c r="P110" s="82">
        <v>162667639</v>
      </c>
      <c r="Q110" s="82">
        <v>1825161178.1400001</v>
      </c>
      <c r="R110" s="29">
        <f t="shared" si="27"/>
        <v>0.97646608242324284</v>
      </c>
      <c r="S110" s="38">
        <f t="shared" si="28"/>
        <v>0.7297397688755044</v>
      </c>
    </row>
    <row r="111" spans="1:19" s="24" customFormat="1" ht="14.25" x14ac:dyDescent="0.2">
      <c r="A111" s="88" t="s">
        <v>194</v>
      </c>
      <c r="B111" s="19">
        <v>3</v>
      </c>
      <c r="C111" s="20"/>
      <c r="D111" s="20"/>
      <c r="E111" s="21"/>
      <c r="F111" s="21"/>
      <c r="G111" s="32">
        <v>20</v>
      </c>
      <c r="H111" s="96" t="s">
        <v>141</v>
      </c>
      <c r="I111" s="112">
        <f>+I113+I119</f>
        <v>5394160000</v>
      </c>
      <c r="J111" s="81">
        <f t="shared" ref="J111:Q111" si="40">+J113+J119</f>
        <v>1663174187</v>
      </c>
      <c r="K111" s="81">
        <f t="shared" si="40"/>
        <v>5294000000</v>
      </c>
      <c r="L111" s="81">
        <f t="shared" si="40"/>
        <v>0</v>
      </c>
      <c r="M111" s="81">
        <f t="shared" si="40"/>
        <v>3630825813</v>
      </c>
      <c r="N111" s="81">
        <f t="shared" si="40"/>
        <v>5520</v>
      </c>
      <c r="O111" s="81">
        <f t="shared" si="40"/>
        <v>2444513187</v>
      </c>
      <c r="P111" s="81">
        <f t="shared" si="40"/>
        <v>5520</v>
      </c>
      <c r="Q111" s="81">
        <f t="shared" si="40"/>
        <v>2444513187</v>
      </c>
      <c r="R111" s="45">
        <f t="shared" si="27"/>
        <v>0.67310309909235178</v>
      </c>
      <c r="S111" s="34">
        <f t="shared" si="28"/>
        <v>0.4531777305456271</v>
      </c>
    </row>
    <row r="112" spans="1:19" s="24" customFormat="1" ht="14.25" x14ac:dyDescent="0.2">
      <c r="A112" s="88" t="s">
        <v>194</v>
      </c>
      <c r="B112" s="19">
        <v>3</v>
      </c>
      <c r="C112" s="20"/>
      <c r="D112" s="20"/>
      <c r="E112" s="21"/>
      <c r="F112" s="21"/>
      <c r="G112" s="32">
        <v>21</v>
      </c>
      <c r="H112" s="96" t="s">
        <v>141</v>
      </c>
      <c r="I112" s="112">
        <f>+I118</f>
        <v>170190000000</v>
      </c>
      <c r="J112" s="81">
        <f t="shared" ref="J112:Q112" si="41">+J118</f>
        <v>0</v>
      </c>
      <c r="K112" s="81">
        <f t="shared" si="41"/>
        <v>160000</v>
      </c>
      <c r="L112" s="81">
        <f t="shared" si="41"/>
        <v>0</v>
      </c>
      <c r="M112" s="81">
        <f t="shared" si="41"/>
        <v>160000</v>
      </c>
      <c r="N112" s="81">
        <f t="shared" si="41"/>
        <v>0</v>
      </c>
      <c r="O112" s="81">
        <f t="shared" si="41"/>
        <v>160000</v>
      </c>
      <c r="P112" s="81">
        <f t="shared" si="41"/>
        <v>0</v>
      </c>
      <c r="Q112" s="81">
        <f t="shared" si="41"/>
        <v>160000</v>
      </c>
      <c r="R112" s="45">
        <f t="shared" si="27"/>
        <v>9.4012574181796817E-7</v>
      </c>
      <c r="S112" s="34">
        <f t="shared" si="28"/>
        <v>9.4012574181796817E-7</v>
      </c>
    </row>
    <row r="113" spans="1:19" s="24" customFormat="1" ht="14.25" x14ac:dyDescent="0.2">
      <c r="A113" s="88" t="s">
        <v>195</v>
      </c>
      <c r="B113" s="19">
        <v>3</v>
      </c>
      <c r="C113" s="20">
        <v>2</v>
      </c>
      <c r="D113" s="20"/>
      <c r="E113" s="21"/>
      <c r="F113" s="21"/>
      <c r="G113" s="47">
        <v>20</v>
      </c>
      <c r="H113" s="96" t="s">
        <v>142</v>
      </c>
      <c r="I113" s="112">
        <f>+I115</f>
        <v>2268060000</v>
      </c>
      <c r="J113" s="81">
        <f t="shared" ref="J113:Q116" si="42">+J115</f>
        <v>1486950787</v>
      </c>
      <c r="K113" s="81">
        <f t="shared" si="42"/>
        <v>2267900000</v>
      </c>
      <c r="L113" s="81">
        <f t="shared" si="42"/>
        <v>0</v>
      </c>
      <c r="M113" s="81">
        <f t="shared" si="42"/>
        <v>780949213</v>
      </c>
      <c r="N113" s="81">
        <f t="shared" si="42"/>
        <v>0</v>
      </c>
      <c r="O113" s="81">
        <f t="shared" si="42"/>
        <v>767340853</v>
      </c>
      <c r="P113" s="81">
        <f t="shared" si="42"/>
        <v>0</v>
      </c>
      <c r="Q113" s="81">
        <f t="shared" si="42"/>
        <v>767340853</v>
      </c>
      <c r="R113" s="45">
        <f t="shared" si="27"/>
        <v>0.34432475904517518</v>
      </c>
      <c r="S113" s="34">
        <f t="shared" si="28"/>
        <v>0.33832475904517517</v>
      </c>
    </row>
    <row r="114" spans="1:19" s="24" customFormat="1" ht="14.25" x14ac:dyDescent="0.2">
      <c r="A114" s="88" t="s">
        <v>195</v>
      </c>
      <c r="B114" s="19">
        <v>3</v>
      </c>
      <c r="C114" s="20">
        <v>2</v>
      </c>
      <c r="D114" s="20"/>
      <c r="E114" s="21"/>
      <c r="F114" s="21"/>
      <c r="G114" s="47">
        <v>21</v>
      </c>
      <c r="H114" s="96" t="s">
        <v>142</v>
      </c>
      <c r="I114" s="112">
        <f>+I116</f>
        <v>170190000000</v>
      </c>
      <c r="J114" s="81">
        <f t="shared" si="42"/>
        <v>0</v>
      </c>
      <c r="K114" s="81">
        <f t="shared" si="42"/>
        <v>160000</v>
      </c>
      <c r="L114" s="81">
        <f t="shared" si="42"/>
        <v>0</v>
      </c>
      <c r="M114" s="81">
        <f t="shared" si="42"/>
        <v>160000</v>
      </c>
      <c r="N114" s="81">
        <f t="shared" si="42"/>
        <v>0</v>
      </c>
      <c r="O114" s="81">
        <f t="shared" si="42"/>
        <v>160000</v>
      </c>
      <c r="P114" s="81">
        <f t="shared" si="42"/>
        <v>0</v>
      </c>
      <c r="Q114" s="81">
        <f t="shared" si="42"/>
        <v>160000</v>
      </c>
      <c r="R114" s="45">
        <f t="shared" si="27"/>
        <v>9.4012574181796817E-7</v>
      </c>
      <c r="S114" s="34">
        <f t="shared" si="28"/>
        <v>9.4012574181796817E-7</v>
      </c>
    </row>
    <row r="115" spans="1:19" s="24" customFormat="1" ht="14.25" x14ac:dyDescent="0.2">
      <c r="A115" s="88" t="s">
        <v>177</v>
      </c>
      <c r="B115" s="19">
        <v>3</v>
      </c>
      <c r="C115" s="20">
        <v>2</v>
      </c>
      <c r="D115" s="20">
        <v>1</v>
      </c>
      <c r="E115" s="48"/>
      <c r="F115" s="48"/>
      <c r="G115" s="47">
        <v>20</v>
      </c>
      <c r="H115" s="101" t="s">
        <v>143</v>
      </c>
      <c r="I115" s="112">
        <f>+I117</f>
        <v>2268060000</v>
      </c>
      <c r="J115" s="84">
        <f t="shared" si="42"/>
        <v>1486950787</v>
      </c>
      <c r="K115" s="84">
        <f t="shared" si="42"/>
        <v>2267900000</v>
      </c>
      <c r="L115" s="84">
        <f t="shared" si="42"/>
        <v>0</v>
      </c>
      <c r="M115" s="84">
        <f t="shared" si="42"/>
        <v>780949213</v>
      </c>
      <c r="N115" s="84">
        <f t="shared" si="42"/>
        <v>0</v>
      </c>
      <c r="O115" s="84">
        <f t="shared" si="42"/>
        <v>767340853</v>
      </c>
      <c r="P115" s="84">
        <f t="shared" si="42"/>
        <v>0</v>
      </c>
      <c r="Q115" s="84">
        <f t="shared" si="42"/>
        <v>767340853</v>
      </c>
      <c r="R115" s="22">
        <f t="shared" si="27"/>
        <v>0.34432475904517518</v>
      </c>
      <c r="S115" s="34">
        <f t="shared" si="28"/>
        <v>0.33832475904517517</v>
      </c>
    </row>
    <row r="116" spans="1:19" s="24" customFormat="1" ht="14.25" x14ac:dyDescent="0.2">
      <c r="A116" s="88" t="s">
        <v>177</v>
      </c>
      <c r="B116" s="19">
        <v>3</v>
      </c>
      <c r="C116" s="20">
        <v>2</v>
      </c>
      <c r="D116" s="20">
        <v>1</v>
      </c>
      <c r="E116" s="48"/>
      <c r="F116" s="48"/>
      <c r="G116" s="47">
        <v>21</v>
      </c>
      <c r="H116" s="101" t="s">
        <v>143</v>
      </c>
      <c r="I116" s="112">
        <f>+I118</f>
        <v>170190000000</v>
      </c>
      <c r="J116" s="84">
        <f t="shared" si="42"/>
        <v>0</v>
      </c>
      <c r="K116" s="84">
        <f t="shared" si="42"/>
        <v>160000</v>
      </c>
      <c r="L116" s="84">
        <f t="shared" si="42"/>
        <v>0</v>
      </c>
      <c r="M116" s="84">
        <f t="shared" si="42"/>
        <v>160000</v>
      </c>
      <c r="N116" s="84">
        <f t="shared" si="42"/>
        <v>0</v>
      </c>
      <c r="O116" s="84">
        <f t="shared" si="42"/>
        <v>160000</v>
      </c>
      <c r="P116" s="84">
        <f t="shared" si="42"/>
        <v>0</v>
      </c>
      <c r="Q116" s="84">
        <f t="shared" si="42"/>
        <v>160000</v>
      </c>
      <c r="R116" s="22">
        <f t="shared" si="27"/>
        <v>9.4012574181796817E-7</v>
      </c>
      <c r="S116" s="34">
        <f t="shared" si="28"/>
        <v>9.4012574181796817E-7</v>
      </c>
    </row>
    <row r="117" spans="1:19" s="31" customFormat="1" ht="14.25" x14ac:dyDescent="0.2">
      <c r="A117" s="89" t="s">
        <v>273</v>
      </c>
      <c r="B117" s="49">
        <v>3</v>
      </c>
      <c r="C117" s="27">
        <v>2</v>
      </c>
      <c r="D117" s="27">
        <v>1</v>
      </c>
      <c r="E117" s="27">
        <v>1</v>
      </c>
      <c r="F117" s="50" t="s">
        <v>144</v>
      </c>
      <c r="G117" s="27">
        <v>20</v>
      </c>
      <c r="H117" s="102" t="s">
        <v>145</v>
      </c>
      <c r="I117" s="123">
        <v>2268060000</v>
      </c>
      <c r="J117" s="82">
        <v>1486950787</v>
      </c>
      <c r="K117" s="82">
        <v>2267900000</v>
      </c>
      <c r="L117" s="82">
        <v>0</v>
      </c>
      <c r="M117" s="82">
        <v>780949213</v>
      </c>
      <c r="N117" s="82">
        <v>0</v>
      </c>
      <c r="O117" s="82">
        <v>767340853</v>
      </c>
      <c r="P117" s="82">
        <v>0</v>
      </c>
      <c r="Q117" s="82">
        <v>767340853</v>
      </c>
      <c r="R117" s="29">
        <f t="shared" si="27"/>
        <v>0.34432475904517518</v>
      </c>
      <c r="S117" s="30">
        <f t="shared" si="28"/>
        <v>0.33832475904517517</v>
      </c>
    </row>
    <row r="118" spans="1:19" s="44" customFormat="1" ht="14.25" x14ac:dyDescent="0.2">
      <c r="A118" s="89" t="s">
        <v>274</v>
      </c>
      <c r="B118" s="51">
        <v>3</v>
      </c>
      <c r="C118" s="41">
        <v>2</v>
      </c>
      <c r="D118" s="41">
        <v>1</v>
      </c>
      <c r="E118" s="52">
        <v>17</v>
      </c>
      <c r="F118" s="52" t="s">
        <v>144</v>
      </c>
      <c r="G118" s="124">
        <v>21</v>
      </c>
      <c r="H118" s="103" t="s">
        <v>146</v>
      </c>
      <c r="I118" s="123">
        <v>170190000000</v>
      </c>
      <c r="J118" s="82">
        <v>0</v>
      </c>
      <c r="K118" s="82">
        <v>160000</v>
      </c>
      <c r="L118" s="82">
        <v>0</v>
      </c>
      <c r="M118" s="82">
        <v>160000</v>
      </c>
      <c r="N118" s="82">
        <v>0</v>
      </c>
      <c r="O118" s="82">
        <v>160000</v>
      </c>
      <c r="P118" s="82">
        <v>0</v>
      </c>
      <c r="Q118" s="82">
        <v>160000</v>
      </c>
      <c r="R118" s="42">
        <f t="shared" si="27"/>
        <v>9.4012574181796817E-7</v>
      </c>
      <c r="S118" s="43">
        <f t="shared" si="28"/>
        <v>9.4012574181796817E-7</v>
      </c>
    </row>
    <row r="119" spans="1:19" s="24" customFormat="1" ht="14.25" x14ac:dyDescent="0.2">
      <c r="A119" s="88" t="s">
        <v>196</v>
      </c>
      <c r="B119" s="53">
        <v>3</v>
      </c>
      <c r="C119" s="32">
        <v>6</v>
      </c>
      <c r="D119" s="20"/>
      <c r="E119" s="21"/>
      <c r="F119" s="21"/>
      <c r="G119" s="47">
        <v>20</v>
      </c>
      <c r="H119" s="96" t="s">
        <v>147</v>
      </c>
      <c r="I119" s="112">
        <f>+I120</f>
        <v>3126100000</v>
      </c>
      <c r="J119" s="81">
        <f t="shared" ref="J119:Q119" si="43">+J120</f>
        <v>176223400</v>
      </c>
      <c r="K119" s="81">
        <f t="shared" si="43"/>
        <v>3026100000</v>
      </c>
      <c r="L119" s="81">
        <f t="shared" si="43"/>
        <v>0</v>
      </c>
      <c r="M119" s="81">
        <f t="shared" si="43"/>
        <v>2849876600</v>
      </c>
      <c r="N119" s="81">
        <f t="shared" si="43"/>
        <v>5520</v>
      </c>
      <c r="O119" s="81">
        <f t="shared" si="43"/>
        <v>1677172334</v>
      </c>
      <c r="P119" s="81">
        <f t="shared" si="43"/>
        <v>5520</v>
      </c>
      <c r="Q119" s="81">
        <f t="shared" si="43"/>
        <v>1677172334</v>
      </c>
      <c r="R119" s="45">
        <f t="shared" si="27"/>
        <v>0.91163961485557088</v>
      </c>
      <c r="S119" s="34">
        <f t="shared" si="28"/>
        <v>0.53650629666357441</v>
      </c>
    </row>
    <row r="120" spans="1:19" s="24" customFormat="1" ht="14.25" x14ac:dyDescent="0.2">
      <c r="A120" s="88" t="s">
        <v>197</v>
      </c>
      <c r="B120" s="53">
        <v>3</v>
      </c>
      <c r="C120" s="32">
        <v>6</v>
      </c>
      <c r="D120" s="20">
        <v>1</v>
      </c>
      <c r="E120" s="21"/>
      <c r="F120" s="21"/>
      <c r="G120" s="47">
        <v>20</v>
      </c>
      <c r="H120" s="96" t="s">
        <v>148</v>
      </c>
      <c r="I120" s="112">
        <f t="shared" ref="I120:Q120" si="44">+I121</f>
        <v>3126100000</v>
      </c>
      <c r="J120" s="81">
        <f t="shared" si="44"/>
        <v>176223400</v>
      </c>
      <c r="K120" s="81">
        <f t="shared" si="44"/>
        <v>3026100000</v>
      </c>
      <c r="L120" s="81">
        <f t="shared" si="44"/>
        <v>0</v>
      </c>
      <c r="M120" s="81">
        <f t="shared" si="44"/>
        <v>2849876600</v>
      </c>
      <c r="N120" s="81">
        <f t="shared" si="44"/>
        <v>5520</v>
      </c>
      <c r="O120" s="81">
        <f t="shared" si="44"/>
        <v>1677172334</v>
      </c>
      <c r="P120" s="81">
        <f t="shared" si="44"/>
        <v>5520</v>
      </c>
      <c r="Q120" s="81">
        <f t="shared" si="44"/>
        <v>1677172334</v>
      </c>
      <c r="R120" s="45">
        <f t="shared" si="27"/>
        <v>0.91163961485557088</v>
      </c>
      <c r="S120" s="34">
        <f t="shared" si="28"/>
        <v>0.53650629666357441</v>
      </c>
    </row>
    <row r="121" spans="1:19" s="24" customFormat="1" ht="14.25" x14ac:dyDescent="0.2">
      <c r="A121" s="88" t="s">
        <v>275</v>
      </c>
      <c r="B121" s="25">
        <v>3</v>
      </c>
      <c r="C121" s="26">
        <v>6</v>
      </c>
      <c r="D121" s="26">
        <v>1</v>
      </c>
      <c r="E121" s="27">
        <v>1</v>
      </c>
      <c r="F121" s="21"/>
      <c r="G121" s="47">
        <v>20</v>
      </c>
      <c r="H121" s="97" t="s">
        <v>148</v>
      </c>
      <c r="I121" s="123">
        <v>3126100000</v>
      </c>
      <c r="J121" s="82">
        <v>176223400</v>
      </c>
      <c r="K121" s="82">
        <v>3026100000</v>
      </c>
      <c r="L121" s="82">
        <v>0</v>
      </c>
      <c r="M121" s="82">
        <v>2849876600</v>
      </c>
      <c r="N121" s="82">
        <v>5520</v>
      </c>
      <c r="O121" s="82">
        <v>1677172334</v>
      </c>
      <c r="P121" s="82">
        <v>5520</v>
      </c>
      <c r="Q121" s="82">
        <v>1677172334</v>
      </c>
      <c r="R121" s="29">
        <f t="shared" si="27"/>
        <v>0.91163961485557088</v>
      </c>
      <c r="S121" s="30">
        <f t="shared" si="28"/>
        <v>0.53650629666357441</v>
      </c>
    </row>
    <row r="122" spans="1:19" s="24" customFormat="1" ht="24" x14ac:dyDescent="0.2">
      <c r="A122" s="88" t="s">
        <v>178</v>
      </c>
      <c r="B122" s="19">
        <v>5</v>
      </c>
      <c r="C122" s="20"/>
      <c r="D122" s="20"/>
      <c r="E122" s="48"/>
      <c r="F122" s="48"/>
      <c r="G122" s="47"/>
      <c r="H122" s="101" t="s">
        <v>22</v>
      </c>
      <c r="I122" s="112">
        <f t="shared" ref="I122:Q124" si="45">+I123</f>
        <v>46872000000</v>
      </c>
      <c r="J122" s="81">
        <f t="shared" si="45"/>
        <v>3147969135.6500001</v>
      </c>
      <c r="K122" s="81">
        <f t="shared" si="45"/>
        <v>45675137318.5</v>
      </c>
      <c r="L122" s="81">
        <f t="shared" si="45"/>
        <v>496894901.48000002</v>
      </c>
      <c r="M122" s="81">
        <f t="shared" si="45"/>
        <v>39752111317.440002</v>
      </c>
      <c r="N122" s="81">
        <f t="shared" si="45"/>
        <v>2490581665</v>
      </c>
      <c r="O122" s="81">
        <f t="shared" si="45"/>
        <v>24131624741</v>
      </c>
      <c r="P122" s="81">
        <f t="shared" si="45"/>
        <v>2552468198</v>
      </c>
      <c r="Q122" s="81">
        <f t="shared" si="45"/>
        <v>24064092464</v>
      </c>
      <c r="R122" s="45">
        <f t="shared" si="27"/>
        <v>0.84809931979518693</v>
      </c>
      <c r="S122" s="34">
        <f t="shared" si="28"/>
        <v>0.51484094429510152</v>
      </c>
    </row>
    <row r="123" spans="1:19" s="24" customFormat="1" ht="14.25" x14ac:dyDescent="0.2">
      <c r="A123" s="88" t="s">
        <v>179</v>
      </c>
      <c r="B123" s="53">
        <v>5</v>
      </c>
      <c r="C123" s="32">
        <v>1</v>
      </c>
      <c r="D123" s="20"/>
      <c r="E123" s="48"/>
      <c r="F123" s="48"/>
      <c r="G123" s="54"/>
      <c r="H123" s="104" t="s">
        <v>23</v>
      </c>
      <c r="I123" s="112">
        <f t="shared" si="45"/>
        <v>46872000000</v>
      </c>
      <c r="J123" s="81">
        <f t="shared" si="45"/>
        <v>3147969135.6500001</v>
      </c>
      <c r="K123" s="81">
        <f t="shared" si="45"/>
        <v>45675137318.5</v>
      </c>
      <c r="L123" s="81">
        <f t="shared" si="45"/>
        <v>496894901.48000002</v>
      </c>
      <c r="M123" s="81">
        <f t="shared" si="45"/>
        <v>39752111317.440002</v>
      </c>
      <c r="N123" s="81">
        <f t="shared" si="45"/>
        <v>2490581665</v>
      </c>
      <c r="O123" s="81">
        <f t="shared" si="45"/>
        <v>24131624741</v>
      </c>
      <c r="P123" s="81">
        <f t="shared" si="45"/>
        <v>2552468198</v>
      </c>
      <c r="Q123" s="81">
        <f t="shared" si="45"/>
        <v>24064092464</v>
      </c>
      <c r="R123" s="45">
        <f t="shared" si="27"/>
        <v>0.84809931979518693</v>
      </c>
      <c r="S123" s="34">
        <f t="shared" si="28"/>
        <v>0.51484094429510152</v>
      </c>
    </row>
    <row r="124" spans="1:19" s="31" customFormat="1" ht="14.25" x14ac:dyDescent="0.2">
      <c r="A124" s="89" t="s">
        <v>198</v>
      </c>
      <c r="B124" s="25">
        <v>5</v>
      </c>
      <c r="C124" s="26">
        <v>1</v>
      </c>
      <c r="D124" s="26">
        <v>2</v>
      </c>
      <c r="E124" s="50"/>
      <c r="F124" s="50"/>
      <c r="G124" s="55">
        <v>20</v>
      </c>
      <c r="H124" s="104" t="s">
        <v>24</v>
      </c>
      <c r="I124" s="112">
        <f t="shared" si="45"/>
        <v>46872000000</v>
      </c>
      <c r="J124" s="81">
        <f t="shared" si="45"/>
        <v>3147969135.6500001</v>
      </c>
      <c r="K124" s="81">
        <f t="shared" si="45"/>
        <v>45675137318.5</v>
      </c>
      <c r="L124" s="81">
        <f t="shared" si="45"/>
        <v>496894901.48000002</v>
      </c>
      <c r="M124" s="81">
        <f t="shared" si="45"/>
        <v>39752111317.440002</v>
      </c>
      <c r="N124" s="81">
        <f t="shared" si="45"/>
        <v>2490581665</v>
      </c>
      <c r="O124" s="81">
        <f t="shared" si="45"/>
        <v>24131624741</v>
      </c>
      <c r="P124" s="81">
        <f t="shared" si="45"/>
        <v>2552468198</v>
      </c>
      <c r="Q124" s="81">
        <f t="shared" si="45"/>
        <v>24064092464</v>
      </c>
      <c r="R124" s="45">
        <f t="shared" si="27"/>
        <v>0.84809931979518693</v>
      </c>
      <c r="S124" s="34">
        <f t="shared" si="28"/>
        <v>0.51484094429510152</v>
      </c>
    </row>
    <row r="125" spans="1:19" s="31" customFormat="1" ht="14.25" x14ac:dyDescent="0.2">
      <c r="A125" s="89" t="s">
        <v>199</v>
      </c>
      <c r="B125" s="25">
        <v>5</v>
      </c>
      <c r="C125" s="26">
        <v>1</v>
      </c>
      <c r="D125" s="26">
        <v>2</v>
      </c>
      <c r="E125" s="50">
        <v>1</v>
      </c>
      <c r="F125" s="50"/>
      <c r="G125" s="55">
        <v>20</v>
      </c>
      <c r="H125" s="104" t="s">
        <v>24</v>
      </c>
      <c r="I125" s="112">
        <f t="shared" ref="I125:Q125" si="46">SUM(I126:I134)</f>
        <v>46872000000</v>
      </c>
      <c r="J125" s="81">
        <f t="shared" si="46"/>
        <v>3147969135.6500001</v>
      </c>
      <c r="K125" s="81">
        <f t="shared" si="46"/>
        <v>45675137318.5</v>
      </c>
      <c r="L125" s="81">
        <f t="shared" si="46"/>
        <v>496894901.48000002</v>
      </c>
      <c r="M125" s="81">
        <f t="shared" si="46"/>
        <v>39752111317.440002</v>
      </c>
      <c r="N125" s="81">
        <f t="shared" si="46"/>
        <v>2490581665</v>
      </c>
      <c r="O125" s="81">
        <f t="shared" si="46"/>
        <v>24131624741</v>
      </c>
      <c r="P125" s="81">
        <f t="shared" si="46"/>
        <v>2552468198</v>
      </c>
      <c r="Q125" s="81">
        <f t="shared" si="46"/>
        <v>24064092464</v>
      </c>
      <c r="R125" s="45">
        <f t="shared" si="27"/>
        <v>0.84809931979518693</v>
      </c>
      <c r="S125" s="34">
        <f t="shared" si="28"/>
        <v>0.51484094429510152</v>
      </c>
    </row>
    <row r="126" spans="1:19" s="31" customFormat="1" ht="14.25" x14ac:dyDescent="0.2">
      <c r="A126" s="89" t="s">
        <v>276</v>
      </c>
      <c r="B126" s="25">
        <v>5</v>
      </c>
      <c r="C126" s="26">
        <v>1</v>
      </c>
      <c r="D126" s="26">
        <v>2</v>
      </c>
      <c r="E126" s="50">
        <v>1</v>
      </c>
      <c r="F126" s="50">
        <v>6</v>
      </c>
      <c r="G126" s="55">
        <v>20</v>
      </c>
      <c r="H126" s="105" t="s">
        <v>19</v>
      </c>
      <c r="I126" s="123">
        <v>27379731679</v>
      </c>
      <c r="J126" s="82">
        <v>1043928731.99</v>
      </c>
      <c r="K126" s="82">
        <v>26493085726.5</v>
      </c>
      <c r="L126" s="82">
        <v>118756489.48</v>
      </c>
      <c r="M126" s="82">
        <v>23294614372.099998</v>
      </c>
      <c r="N126" s="82">
        <v>1714339480</v>
      </c>
      <c r="O126" s="82">
        <v>15826595823</v>
      </c>
      <c r="P126" s="82">
        <v>1814687305</v>
      </c>
      <c r="Q126" s="82">
        <v>15797524838</v>
      </c>
      <c r="R126" s="29">
        <f t="shared" si="27"/>
        <v>0.85079775964228133</v>
      </c>
      <c r="S126" s="30">
        <f t="shared" si="28"/>
        <v>0.578040574266798</v>
      </c>
    </row>
    <row r="127" spans="1:19" s="31" customFormat="1" ht="18" customHeight="1" x14ac:dyDescent="0.2">
      <c r="A127" s="89" t="s">
        <v>277</v>
      </c>
      <c r="B127" s="25">
        <v>5</v>
      </c>
      <c r="C127" s="26">
        <v>1</v>
      </c>
      <c r="D127" s="26">
        <v>2</v>
      </c>
      <c r="E127" s="50">
        <v>1</v>
      </c>
      <c r="F127" s="50">
        <v>7</v>
      </c>
      <c r="G127" s="55">
        <v>20</v>
      </c>
      <c r="H127" s="105" t="s">
        <v>149</v>
      </c>
      <c r="I127" s="123">
        <v>18081543640</v>
      </c>
      <c r="J127" s="82">
        <v>2063603619.6600001</v>
      </c>
      <c r="K127" s="82">
        <v>17831681640</v>
      </c>
      <c r="L127" s="82">
        <v>294518438</v>
      </c>
      <c r="M127" s="82">
        <v>15466967384.34</v>
      </c>
      <c r="N127" s="82">
        <v>688204948</v>
      </c>
      <c r="O127" s="82">
        <v>7750750188</v>
      </c>
      <c r="P127" s="82">
        <v>688204948</v>
      </c>
      <c r="Q127" s="82">
        <v>7750750188</v>
      </c>
      <c r="R127" s="29">
        <f t="shared" si="27"/>
        <v>0.85540082706898801</v>
      </c>
      <c r="S127" s="30">
        <f t="shared" si="28"/>
        <v>0.42865533730503996</v>
      </c>
    </row>
    <row r="128" spans="1:19" s="31" customFormat="1" ht="18" customHeight="1" x14ac:dyDescent="0.2">
      <c r="A128" s="89"/>
      <c r="B128" s="25">
        <v>5</v>
      </c>
      <c r="C128" s="26">
        <v>1</v>
      </c>
      <c r="D128" s="26">
        <v>2</v>
      </c>
      <c r="E128" s="50">
        <v>1</v>
      </c>
      <c r="F128" s="50">
        <v>9</v>
      </c>
      <c r="G128" s="55">
        <v>20</v>
      </c>
      <c r="H128" s="105" t="s">
        <v>154</v>
      </c>
      <c r="I128" s="123">
        <v>200000000</v>
      </c>
      <c r="J128" s="82">
        <v>0</v>
      </c>
      <c r="K128" s="82">
        <v>200000000</v>
      </c>
      <c r="L128" s="82">
        <v>28060551</v>
      </c>
      <c r="M128" s="82">
        <v>178060551</v>
      </c>
      <c r="N128" s="82">
        <v>0</v>
      </c>
      <c r="O128" s="82">
        <v>0</v>
      </c>
      <c r="P128" s="82">
        <v>0</v>
      </c>
      <c r="Q128" s="82">
        <v>0</v>
      </c>
      <c r="R128" s="29">
        <f t="shared" ref="R128:R132" si="47">IFERROR((M128/I128),0)</f>
        <v>0.890302755</v>
      </c>
      <c r="S128" s="30">
        <f t="shared" ref="S128:S132" si="48">IFERROR((O128/I128),0)</f>
        <v>0</v>
      </c>
    </row>
    <row r="129" spans="1:19" s="31" customFormat="1" ht="18" customHeight="1" x14ac:dyDescent="0.2">
      <c r="A129" s="89" t="s">
        <v>278</v>
      </c>
      <c r="B129" s="25">
        <v>5</v>
      </c>
      <c r="C129" s="26">
        <v>1</v>
      </c>
      <c r="D129" s="26">
        <v>2</v>
      </c>
      <c r="E129" s="50">
        <v>1</v>
      </c>
      <c r="F129" s="50">
        <v>11</v>
      </c>
      <c r="G129" s="55">
        <v>20</v>
      </c>
      <c r="H129" s="105" t="s">
        <v>21</v>
      </c>
      <c r="I129" s="123">
        <v>100800000</v>
      </c>
      <c r="J129" s="82">
        <v>446119</v>
      </c>
      <c r="K129" s="82">
        <v>100800000</v>
      </c>
      <c r="L129" s="82">
        <v>0</v>
      </c>
      <c r="M129" s="82">
        <v>64353881</v>
      </c>
      <c r="N129" s="82">
        <v>4721331</v>
      </c>
      <c r="O129" s="82">
        <v>22081607</v>
      </c>
      <c r="P129" s="82">
        <v>4721331</v>
      </c>
      <c r="Q129" s="82">
        <v>22081607</v>
      </c>
      <c r="R129" s="29">
        <f t="shared" si="47"/>
        <v>0.63843135912698412</v>
      </c>
      <c r="S129" s="30">
        <f t="shared" si="48"/>
        <v>0.21906356150793652</v>
      </c>
    </row>
    <row r="130" spans="1:19" s="31" customFormat="1" ht="14.25" x14ac:dyDescent="0.2">
      <c r="A130" s="89" t="s">
        <v>279</v>
      </c>
      <c r="B130" s="25">
        <v>5</v>
      </c>
      <c r="C130" s="26">
        <v>1</v>
      </c>
      <c r="D130" s="26">
        <v>2</v>
      </c>
      <c r="E130" s="50">
        <v>1</v>
      </c>
      <c r="F130" s="50">
        <v>12</v>
      </c>
      <c r="G130" s="55">
        <v>20</v>
      </c>
      <c r="H130" s="105" t="s">
        <v>150</v>
      </c>
      <c r="I130" s="123">
        <v>216554681</v>
      </c>
      <c r="J130" s="82">
        <v>137993</v>
      </c>
      <c r="K130" s="82">
        <v>216554674</v>
      </c>
      <c r="L130" s="82">
        <v>33839358</v>
      </c>
      <c r="M130" s="82">
        <v>216554674</v>
      </c>
      <c r="N130" s="82">
        <v>20226828</v>
      </c>
      <c r="O130" s="82">
        <v>202942140</v>
      </c>
      <c r="P130" s="82">
        <v>6010</v>
      </c>
      <c r="Q130" s="82">
        <v>182721322</v>
      </c>
      <c r="R130" s="29">
        <f t="shared" si="47"/>
        <v>0.99999996767560062</v>
      </c>
      <c r="S130" s="30">
        <f t="shared" si="48"/>
        <v>0.93714039827197271</v>
      </c>
    </row>
    <row r="131" spans="1:19" s="31" customFormat="1" ht="14.25" x14ac:dyDescent="0.2">
      <c r="A131" s="89"/>
      <c r="B131" s="25">
        <v>5</v>
      </c>
      <c r="C131" s="26">
        <v>1</v>
      </c>
      <c r="D131" s="26">
        <v>2</v>
      </c>
      <c r="E131" s="50">
        <v>1</v>
      </c>
      <c r="F131" s="50">
        <v>14</v>
      </c>
      <c r="G131" s="55">
        <v>20</v>
      </c>
      <c r="H131" s="105" t="s">
        <v>290</v>
      </c>
      <c r="I131" s="123">
        <v>40000000</v>
      </c>
      <c r="J131" s="82">
        <v>40000000</v>
      </c>
      <c r="K131" s="82">
        <v>40000000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0</v>
      </c>
      <c r="R131" s="29"/>
      <c r="S131" s="30"/>
    </row>
    <row r="132" spans="1:19" s="31" customFormat="1" ht="14.25" x14ac:dyDescent="0.2">
      <c r="A132" s="89"/>
      <c r="B132" s="25">
        <v>5</v>
      </c>
      <c r="C132" s="26">
        <v>1</v>
      </c>
      <c r="D132" s="26">
        <v>2</v>
      </c>
      <c r="E132" s="50">
        <v>1</v>
      </c>
      <c r="F132" s="50">
        <v>15</v>
      </c>
      <c r="G132" s="55">
        <v>20</v>
      </c>
      <c r="H132" s="105" t="s">
        <v>287</v>
      </c>
      <c r="I132" s="123">
        <v>144000000</v>
      </c>
      <c r="J132" s="82">
        <v>-302730</v>
      </c>
      <c r="K132" s="82">
        <v>134362916</v>
      </c>
      <c r="L132" s="82">
        <v>10733955</v>
      </c>
      <c r="M132" s="82">
        <v>134362916</v>
      </c>
      <c r="N132" s="82">
        <v>10692716</v>
      </c>
      <c r="O132" s="82">
        <v>134321677</v>
      </c>
      <c r="P132" s="82">
        <v>10692716</v>
      </c>
      <c r="Q132" s="82">
        <v>134321677</v>
      </c>
      <c r="R132" s="29">
        <f t="shared" si="47"/>
        <v>0.93307580555555558</v>
      </c>
      <c r="S132" s="30">
        <f t="shared" si="48"/>
        <v>0.93278942361111106</v>
      </c>
    </row>
    <row r="133" spans="1:19" s="31" customFormat="1" ht="14.25" x14ac:dyDescent="0.2">
      <c r="A133" s="89" t="s">
        <v>280</v>
      </c>
      <c r="B133" s="25">
        <v>5</v>
      </c>
      <c r="C133" s="26">
        <v>1</v>
      </c>
      <c r="D133" s="26">
        <v>2</v>
      </c>
      <c r="E133" s="50">
        <v>1</v>
      </c>
      <c r="F133" s="50">
        <v>21</v>
      </c>
      <c r="G133" s="55">
        <v>20</v>
      </c>
      <c r="H133" s="105" t="s">
        <v>93</v>
      </c>
      <c r="I133" s="123">
        <v>62100000</v>
      </c>
      <c r="J133" s="82">
        <v>0</v>
      </c>
      <c r="K133" s="82">
        <v>62100000</v>
      </c>
      <c r="L133" s="82">
        <v>0</v>
      </c>
      <c r="M133" s="82">
        <v>2100000</v>
      </c>
      <c r="N133" s="82">
        <v>0</v>
      </c>
      <c r="O133" s="82">
        <v>451398</v>
      </c>
      <c r="P133" s="82">
        <v>0</v>
      </c>
      <c r="Q133" s="82">
        <v>451398</v>
      </c>
      <c r="R133" s="29">
        <f t="shared" si="27"/>
        <v>3.3816425120772944E-2</v>
      </c>
      <c r="S133" s="30">
        <f t="shared" si="28"/>
        <v>7.268888888888889E-3</v>
      </c>
    </row>
    <row r="134" spans="1:19" s="31" customFormat="1" ht="14.25" x14ac:dyDescent="0.2">
      <c r="A134" s="89" t="s">
        <v>281</v>
      </c>
      <c r="B134" s="25">
        <v>5</v>
      </c>
      <c r="C134" s="26">
        <v>1</v>
      </c>
      <c r="D134" s="26">
        <v>2</v>
      </c>
      <c r="E134" s="50">
        <v>1</v>
      </c>
      <c r="F134" s="50">
        <v>24</v>
      </c>
      <c r="G134" s="55">
        <v>20</v>
      </c>
      <c r="H134" s="105" t="s">
        <v>151</v>
      </c>
      <c r="I134" s="123">
        <v>647270000</v>
      </c>
      <c r="J134" s="82">
        <v>155402</v>
      </c>
      <c r="K134" s="82">
        <v>596552362</v>
      </c>
      <c r="L134" s="82">
        <v>10986110</v>
      </c>
      <c r="M134" s="82">
        <v>395097539</v>
      </c>
      <c r="N134" s="82">
        <v>52396362</v>
      </c>
      <c r="O134" s="82">
        <v>194481908</v>
      </c>
      <c r="P134" s="82">
        <v>34155888</v>
      </c>
      <c r="Q134" s="82">
        <v>176241434</v>
      </c>
      <c r="R134" s="29">
        <f t="shared" si="27"/>
        <v>0.6104060731997466</v>
      </c>
      <c r="S134" s="30">
        <f t="shared" si="28"/>
        <v>0.30046488791385356</v>
      </c>
    </row>
    <row r="135" spans="1:19" s="58" customFormat="1" ht="14.25" x14ac:dyDescent="0.2">
      <c r="A135" s="91" t="s">
        <v>286</v>
      </c>
      <c r="B135" s="171" t="s">
        <v>25</v>
      </c>
      <c r="C135" s="172"/>
      <c r="D135" s="172"/>
      <c r="E135" s="172"/>
      <c r="F135" s="172"/>
      <c r="G135" s="172"/>
      <c r="H135" s="172"/>
      <c r="I135" s="112">
        <f>I136+I139+I142+I146</f>
        <v>284536000000</v>
      </c>
      <c r="J135" s="115">
        <f t="shared" ref="J135:Q135" si="49">J136+J139+J142+J146</f>
        <v>41385367924.269997</v>
      </c>
      <c r="K135" s="115">
        <f t="shared" si="49"/>
        <v>284454209019.83002</v>
      </c>
      <c r="L135" s="115">
        <f t="shared" si="49"/>
        <v>1218213899.5</v>
      </c>
      <c r="M135" s="115">
        <f t="shared" si="49"/>
        <v>237144757834.76001</v>
      </c>
      <c r="N135" s="115">
        <f t="shared" si="49"/>
        <v>51318888075.5</v>
      </c>
      <c r="O135" s="115">
        <f t="shared" si="49"/>
        <v>125504894605.14999</v>
      </c>
      <c r="P135" s="115">
        <f t="shared" si="49"/>
        <v>35691414912.5</v>
      </c>
      <c r="Q135" s="115">
        <f t="shared" si="49"/>
        <v>108020322694.14999</v>
      </c>
      <c r="R135" s="56">
        <f t="shared" si="27"/>
        <v>0.83344377454789553</v>
      </c>
      <c r="S135" s="57">
        <f t="shared" si="28"/>
        <v>0.44108617048510557</v>
      </c>
    </row>
    <row r="136" spans="1:19" s="37" customFormat="1" ht="49.5" customHeight="1" x14ac:dyDescent="0.2">
      <c r="A136" s="90" t="s">
        <v>180</v>
      </c>
      <c r="B136" s="19">
        <v>213</v>
      </c>
      <c r="C136" s="20"/>
      <c r="D136" s="20"/>
      <c r="E136" s="48"/>
      <c r="F136" s="48"/>
      <c r="G136" s="47"/>
      <c r="H136" s="106" t="s">
        <v>26</v>
      </c>
      <c r="I136" s="112">
        <f>I137</f>
        <v>6000000000</v>
      </c>
      <c r="J136" s="83">
        <f t="shared" ref="J136:Q136" si="50">J137</f>
        <v>143638260.59999999</v>
      </c>
      <c r="K136" s="83">
        <f t="shared" si="50"/>
        <v>5997700027</v>
      </c>
      <c r="L136" s="83">
        <f t="shared" si="50"/>
        <v>591786916</v>
      </c>
      <c r="M136" s="83">
        <f t="shared" si="50"/>
        <v>4281175784.4000001</v>
      </c>
      <c r="N136" s="83">
        <f t="shared" si="50"/>
        <v>1232050620</v>
      </c>
      <c r="O136" s="83">
        <f t="shared" si="50"/>
        <v>2350513148.4299998</v>
      </c>
      <c r="P136" s="83">
        <f t="shared" si="50"/>
        <v>1301224884</v>
      </c>
      <c r="Q136" s="83">
        <f t="shared" si="50"/>
        <v>2161757948.4299998</v>
      </c>
      <c r="R136" s="62">
        <f t="shared" si="27"/>
        <v>0.71352929740000004</v>
      </c>
      <c r="S136" s="40">
        <f t="shared" si="28"/>
        <v>0.39175219140499995</v>
      </c>
    </row>
    <row r="137" spans="1:19" s="37" customFormat="1" ht="24" x14ac:dyDescent="0.2">
      <c r="A137" s="90" t="s">
        <v>181</v>
      </c>
      <c r="B137" s="19">
        <v>213</v>
      </c>
      <c r="C137" s="32">
        <v>506</v>
      </c>
      <c r="D137" s="20"/>
      <c r="E137" s="48"/>
      <c r="F137" s="48"/>
      <c r="G137" s="47"/>
      <c r="H137" s="106" t="s">
        <v>27</v>
      </c>
      <c r="I137" s="112">
        <f>+I138</f>
        <v>6000000000</v>
      </c>
      <c r="J137" s="83">
        <f t="shared" ref="J137:Q137" si="51">+J138</f>
        <v>143638260.59999999</v>
      </c>
      <c r="K137" s="83">
        <f t="shared" si="51"/>
        <v>5997700027</v>
      </c>
      <c r="L137" s="83">
        <f t="shared" si="51"/>
        <v>591786916</v>
      </c>
      <c r="M137" s="83">
        <f t="shared" si="51"/>
        <v>4281175784.4000001</v>
      </c>
      <c r="N137" s="83">
        <f t="shared" si="51"/>
        <v>1232050620</v>
      </c>
      <c r="O137" s="83">
        <f t="shared" si="51"/>
        <v>2350513148.4299998</v>
      </c>
      <c r="P137" s="83">
        <f t="shared" si="51"/>
        <v>1301224884</v>
      </c>
      <c r="Q137" s="83">
        <f t="shared" si="51"/>
        <v>2161757948.4299998</v>
      </c>
      <c r="R137" s="62">
        <f t="shared" ref="R137:R148" si="52">IFERROR((M137/I137),0)</f>
        <v>0.71352929740000004</v>
      </c>
      <c r="S137" s="40">
        <f t="shared" ref="S137:S148" si="53">IFERROR((O137/I137),0)</f>
        <v>0.39175219140499995</v>
      </c>
    </row>
    <row r="138" spans="1:19" s="61" customFormat="1" ht="36" x14ac:dyDescent="0.2">
      <c r="A138" s="92" t="s">
        <v>200</v>
      </c>
      <c r="B138" s="25">
        <v>213</v>
      </c>
      <c r="C138" s="27">
        <v>506</v>
      </c>
      <c r="D138" s="27">
        <v>1</v>
      </c>
      <c r="E138" s="50"/>
      <c r="F138" s="50"/>
      <c r="G138" s="59">
        <v>20</v>
      </c>
      <c r="H138" s="107" t="s">
        <v>28</v>
      </c>
      <c r="I138" s="123">
        <v>6000000000</v>
      </c>
      <c r="J138" s="82">
        <v>143638260.59999999</v>
      </c>
      <c r="K138" s="82">
        <v>5997700027</v>
      </c>
      <c r="L138" s="82">
        <v>591786916</v>
      </c>
      <c r="M138" s="82">
        <v>4281175784.4000001</v>
      </c>
      <c r="N138" s="82">
        <v>1232050620</v>
      </c>
      <c r="O138" s="82">
        <v>2350513148.4299998</v>
      </c>
      <c r="P138" s="82">
        <v>1301224884</v>
      </c>
      <c r="Q138" s="82">
        <v>2161757948.4299998</v>
      </c>
      <c r="R138" s="60">
        <f t="shared" si="52"/>
        <v>0.71352929740000004</v>
      </c>
      <c r="S138" s="63">
        <f t="shared" si="53"/>
        <v>0.39175219140499995</v>
      </c>
    </row>
    <row r="139" spans="1:19" s="37" customFormat="1" ht="18" customHeight="1" x14ac:dyDescent="0.2">
      <c r="A139" s="90" t="s">
        <v>182</v>
      </c>
      <c r="B139" s="53">
        <v>310</v>
      </c>
      <c r="C139" s="20"/>
      <c r="D139" s="20"/>
      <c r="E139" s="48"/>
      <c r="F139" s="48"/>
      <c r="G139" s="47"/>
      <c r="H139" s="106" t="s">
        <v>29</v>
      </c>
      <c r="I139" s="112">
        <f t="shared" ref="I139:Q139" si="54">I140</f>
        <v>7800000000</v>
      </c>
      <c r="J139" s="83">
        <f t="shared" si="54"/>
        <v>145000000</v>
      </c>
      <c r="K139" s="83">
        <f t="shared" si="54"/>
        <v>7777997607.8299999</v>
      </c>
      <c r="L139" s="83">
        <f t="shared" si="54"/>
        <v>145996041.5</v>
      </c>
      <c r="M139" s="83">
        <f t="shared" si="54"/>
        <v>7756452593.3299999</v>
      </c>
      <c r="N139" s="83">
        <f t="shared" si="54"/>
        <v>567282201.5</v>
      </c>
      <c r="O139" s="83">
        <f t="shared" si="54"/>
        <v>6778093176.1000004</v>
      </c>
      <c r="P139" s="83">
        <f t="shared" si="54"/>
        <v>567282201.5</v>
      </c>
      <c r="Q139" s="83">
        <f t="shared" si="54"/>
        <v>6778093176.1000004</v>
      </c>
      <c r="R139" s="35">
        <f t="shared" si="52"/>
        <v>0.9944169991448718</v>
      </c>
      <c r="S139" s="36">
        <f t="shared" si="53"/>
        <v>0.86898630462820514</v>
      </c>
    </row>
    <row r="140" spans="1:19" s="37" customFormat="1" ht="24" x14ac:dyDescent="0.2">
      <c r="A140" s="90" t="s">
        <v>183</v>
      </c>
      <c r="B140" s="53">
        <v>310</v>
      </c>
      <c r="C140" s="32">
        <v>506</v>
      </c>
      <c r="D140" s="20"/>
      <c r="E140" s="48"/>
      <c r="F140" s="48"/>
      <c r="G140" s="47"/>
      <c r="H140" s="106" t="s">
        <v>27</v>
      </c>
      <c r="I140" s="112">
        <f>+I141</f>
        <v>7800000000</v>
      </c>
      <c r="J140" s="83">
        <f t="shared" ref="J140:Q140" si="55">+J141</f>
        <v>145000000</v>
      </c>
      <c r="K140" s="83">
        <f t="shared" si="55"/>
        <v>7777997607.8299999</v>
      </c>
      <c r="L140" s="83">
        <f t="shared" si="55"/>
        <v>145996041.5</v>
      </c>
      <c r="M140" s="83">
        <f t="shared" si="55"/>
        <v>7756452593.3299999</v>
      </c>
      <c r="N140" s="83">
        <f t="shared" si="55"/>
        <v>567282201.5</v>
      </c>
      <c r="O140" s="83">
        <f t="shared" si="55"/>
        <v>6778093176.1000004</v>
      </c>
      <c r="P140" s="83">
        <f t="shared" si="55"/>
        <v>567282201.5</v>
      </c>
      <c r="Q140" s="83">
        <f t="shared" si="55"/>
        <v>6778093176.1000004</v>
      </c>
      <c r="R140" s="35">
        <f t="shared" si="52"/>
        <v>0.9944169991448718</v>
      </c>
      <c r="S140" s="36">
        <f t="shared" si="53"/>
        <v>0.86898630462820514</v>
      </c>
    </row>
    <row r="141" spans="1:19" s="61" customFormat="1" ht="27.75" customHeight="1" x14ac:dyDescent="0.2">
      <c r="A141" s="92" t="s">
        <v>201</v>
      </c>
      <c r="B141" s="49">
        <v>310</v>
      </c>
      <c r="C141" s="27">
        <v>506</v>
      </c>
      <c r="D141" s="27">
        <v>1</v>
      </c>
      <c r="E141" s="50"/>
      <c r="F141" s="50"/>
      <c r="G141" s="59">
        <v>20</v>
      </c>
      <c r="H141" s="107" t="s">
        <v>30</v>
      </c>
      <c r="I141" s="123">
        <v>7800000000</v>
      </c>
      <c r="J141" s="82">
        <v>145000000</v>
      </c>
      <c r="K141" s="82">
        <v>7777997607.8299999</v>
      </c>
      <c r="L141" s="82">
        <v>145996041.5</v>
      </c>
      <c r="M141" s="82">
        <v>7756452593.3299999</v>
      </c>
      <c r="N141" s="82">
        <v>567282201.5</v>
      </c>
      <c r="O141" s="82">
        <v>6778093176.1000004</v>
      </c>
      <c r="P141" s="82">
        <v>567282201.5</v>
      </c>
      <c r="Q141" s="82">
        <v>6778093176.1000004</v>
      </c>
      <c r="R141" s="60">
        <f t="shared" si="52"/>
        <v>0.9944169991448718</v>
      </c>
      <c r="S141" s="63">
        <f t="shared" si="53"/>
        <v>0.86898630462820514</v>
      </c>
    </row>
    <row r="142" spans="1:19" s="37" customFormat="1" ht="33.75" customHeight="1" x14ac:dyDescent="0.2">
      <c r="A142" s="90" t="s">
        <v>184</v>
      </c>
      <c r="B142" s="53">
        <v>410</v>
      </c>
      <c r="C142" s="20"/>
      <c r="D142" s="21"/>
      <c r="E142" s="21"/>
      <c r="F142" s="21"/>
      <c r="G142" s="21"/>
      <c r="H142" s="99" t="s">
        <v>31</v>
      </c>
      <c r="I142" s="112">
        <f>+I143</f>
        <v>265888000000</v>
      </c>
      <c r="J142" s="83">
        <f t="shared" ref="J142:Q142" si="56">+J143</f>
        <v>41096729663.669998</v>
      </c>
      <c r="K142" s="83">
        <f t="shared" si="56"/>
        <v>265830511385</v>
      </c>
      <c r="L142" s="83">
        <f t="shared" si="56"/>
        <v>480430942</v>
      </c>
      <c r="M142" s="83">
        <f t="shared" si="56"/>
        <v>225087814716.03</v>
      </c>
      <c r="N142" s="83">
        <f t="shared" si="56"/>
        <v>49519555254</v>
      </c>
      <c r="O142" s="83">
        <f t="shared" si="56"/>
        <v>116376288280.62</v>
      </c>
      <c r="P142" s="83">
        <f t="shared" si="56"/>
        <v>33822907827</v>
      </c>
      <c r="Q142" s="83">
        <f t="shared" si="56"/>
        <v>99080471569.619995</v>
      </c>
      <c r="R142" s="62">
        <f t="shared" si="52"/>
        <v>0.84655123479070138</v>
      </c>
      <c r="S142" s="40">
        <f t="shared" si="53"/>
        <v>0.43768913332162412</v>
      </c>
    </row>
    <row r="143" spans="1:19" s="37" customFormat="1" ht="24" x14ac:dyDescent="0.2">
      <c r="A143" s="90" t="s">
        <v>185</v>
      </c>
      <c r="B143" s="53">
        <v>410</v>
      </c>
      <c r="C143" s="32">
        <v>506</v>
      </c>
      <c r="D143" s="21"/>
      <c r="E143" s="21"/>
      <c r="F143" s="21"/>
      <c r="G143" s="21"/>
      <c r="H143" s="106" t="s">
        <v>27</v>
      </c>
      <c r="I143" s="112">
        <f>+I144+I145</f>
        <v>265888000000</v>
      </c>
      <c r="J143" s="83">
        <f t="shared" ref="J143:Q143" si="57">+J144+J145</f>
        <v>41096729663.669998</v>
      </c>
      <c r="K143" s="83">
        <f t="shared" si="57"/>
        <v>265830511385</v>
      </c>
      <c r="L143" s="83">
        <f t="shared" si="57"/>
        <v>480430942</v>
      </c>
      <c r="M143" s="83">
        <f t="shared" si="57"/>
        <v>225087814716.03</v>
      </c>
      <c r="N143" s="83">
        <f t="shared" si="57"/>
        <v>49519555254</v>
      </c>
      <c r="O143" s="83">
        <f t="shared" si="57"/>
        <v>116376288280.62</v>
      </c>
      <c r="P143" s="83">
        <f t="shared" si="57"/>
        <v>33822907827</v>
      </c>
      <c r="Q143" s="83">
        <f t="shared" si="57"/>
        <v>99080471569.619995</v>
      </c>
      <c r="R143" s="62">
        <f t="shared" si="52"/>
        <v>0.84655123479070138</v>
      </c>
      <c r="S143" s="40">
        <f t="shared" si="53"/>
        <v>0.43768913332162412</v>
      </c>
    </row>
    <row r="144" spans="1:19" s="61" customFormat="1" ht="24" x14ac:dyDescent="0.2">
      <c r="A144" s="92" t="s">
        <v>202</v>
      </c>
      <c r="B144" s="27">
        <v>410</v>
      </c>
      <c r="C144" s="27">
        <v>506</v>
      </c>
      <c r="D144" s="27">
        <v>1</v>
      </c>
      <c r="E144" s="28"/>
      <c r="F144" s="28"/>
      <c r="G144" s="28">
        <v>20</v>
      </c>
      <c r="H144" s="108" t="s">
        <v>32</v>
      </c>
      <c r="I144" s="123">
        <v>245888000000</v>
      </c>
      <c r="J144" s="82">
        <v>32946195781.669998</v>
      </c>
      <c r="K144" s="82">
        <v>245887785745</v>
      </c>
      <c r="L144" s="82">
        <v>467893948</v>
      </c>
      <c r="M144" s="82">
        <v>213294643343.03</v>
      </c>
      <c r="N144" s="82">
        <v>48781861598</v>
      </c>
      <c r="O144" s="82">
        <v>105475283845.62</v>
      </c>
      <c r="P144" s="82">
        <v>33087038376</v>
      </c>
      <c r="Q144" s="82">
        <v>88181291339.619995</v>
      </c>
      <c r="R144" s="60">
        <f t="shared" si="52"/>
        <v>0.86744633061812693</v>
      </c>
      <c r="S144" s="63">
        <f t="shared" si="53"/>
        <v>0.42895661376569816</v>
      </c>
    </row>
    <row r="145" spans="1:20" s="61" customFormat="1" ht="14.25" x14ac:dyDescent="0.2">
      <c r="A145" s="92" t="s">
        <v>203</v>
      </c>
      <c r="B145" s="27">
        <v>410</v>
      </c>
      <c r="C145" s="27">
        <v>506</v>
      </c>
      <c r="D145" s="27">
        <v>3</v>
      </c>
      <c r="E145" s="28"/>
      <c r="F145" s="28"/>
      <c r="G145" s="28">
        <v>20</v>
      </c>
      <c r="H145" s="108" t="s">
        <v>152</v>
      </c>
      <c r="I145" s="123">
        <v>20000000000</v>
      </c>
      <c r="J145" s="82">
        <v>8150533882</v>
      </c>
      <c r="K145" s="82">
        <v>19942725640</v>
      </c>
      <c r="L145" s="82">
        <v>12536994</v>
      </c>
      <c r="M145" s="82">
        <v>11793171373</v>
      </c>
      <c r="N145" s="82">
        <v>737693656</v>
      </c>
      <c r="O145" s="82">
        <v>10901004435</v>
      </c>
      <c r="P145" s="82">
        <v>735869451</v>
      </c>
      <c r="Q145" s="82">
        <v>10899180230</v>
      </c>
      <c r="R145" s="60">
        <f t="shared" si="52"/>
        <v>0.58965856864999999</v>
      </c>
      <c r="S145" s="63">
        <f t="shared" si="53"/>
        <v>0.54505022174999995</v>
      </c>
    </row>
    <row r="146" spans="1:20" s="61" customFormat="1" ht="14.25" x14ac:dyDescent="0.25">
      <c r="A146" s="92" t="s">
        <v>186</v>
      </c>
      <c r="B146" s="64">
        <v>460</v>
      </c>
      <c r="C146" s="65">
        <v>506</v>
      </c>
      <c r="D146" s="66"/>
      <c r="E146" s="66"/>
      <c r="F146" s="66"/>
      <c r="G146" s="66"/>
      <c r="H146" s="109" t="s">
        <v>153</v>
      </c>
      <c r="I146" s="113">
        <f>+I147</f>
        <v>4848000000</v>
      </c>
      <c r="J146" s="83">
        <f>+J147</f>
        <v>0</v>
      </c>
      <c r="K146" s="83">
        <f t="shared" ref="K146:Q146" si="58">+K147</f>
        <v>4848000000</v>
      </c>
      <c r="L146" s="83">
        <f t="shared" si="58"/>
        <v>0</v>
      </c>
      <c r="M146" s="83">
        <f t="shared" si="58"/>
        <v>19314741</v>
      </c>
      <c r="N146" s="83">
        <f t="shared" si="58"/>
        <v>0</v>
      </c>
      <c r="O146" s="83">
        <f t="shared" si="58"/>
        <v>0</v>
      </c>
      <c r="P146" s="83">
        <f t="shared" si="58"/>
        <v>0</v>
      </c>
      <c r="Q146" s="83">
        <f t="shared" si="58"/>
        <v>0</v>
      </c>
      <c r="R146" s="62">
        <f t="shared" si="52"/>
        <v>3.9840637376237628E-3</v>
      </c>
      <c r="S146" s="36">
        <f t="shared" si="53"/>
        <v>0</v>
      </c>
    </row>
    <row r="147" spans="1:20" s="61" customFormat="1" thickBot="1" x14ac:dyDescent="0.25">
      <c r="A147" s="92" t="s">
        <v>204</v>
      </c>
      <c r="B147" s="67">
        <v>460</v>
      </c>
      <c r="C147" s="68">
        <v>506</v>
      </c>
      <c r="D147" s="67">
        <v>1</v>
      </c>
      <c r="E147" s="69"/>
      <c r="F147" s="69"/>
      <c r="G147" s="69" t="s">
        <v>18</v>
      </c>
      <c r="H147" s="110" t="s">
        <v>153</v>
      </c>
      <c r="I147" s="123">
        <v>4848000000</v>
      </c>
      <c r="J147" s="116">
        <v>0</v>
      </c>
      <c r="K147" s="116">
        <v>4848000000</v>
      </c>
      <c r="L147" s="116">
        <v>0</v>
      </c>
      <c r="M147" s="116">
        <v>19314741</v>
      </c>
      <c r="N147" s="116">
        <v>0</v>
      </c>
      <c r="O147" s="116">
        <v>0</v>
      </c>
      <c r="P147" s="116">
        <v>0</v>
      </c>
      <c r="Q147" s="116">
        <v>0</v>
      </c>
      <c r="R147" s="117">
        <f t="shared" si="52"/>
        <v>3.9840637376237628E-3</v>
      </c>
      <c r="S147" s="118">
        <f t="shared" si="53"/>
        <v>0</v>
      </c>
      <c r="T147" s="125"/>
    </row>
    <row r="148" spans="1:20" s="70" customFormat="1" ht="15.75" thickBot="1" x14ac:dyDescent="0.3">
      <c r="A148" s="93"/>
      <c r="B148" s="173" t="s">
        <v>33</v>
      </c>
      <c r="C148" s="174"/>
      <c r="D148" s="174"/>
      <c r="E148" s="174"/>
      <c r="F148" s="174"/>
      <c r="G148" s="174"/>
      <c r="H148" s="174"/>
      <c r="I148" s="120">
        <f t="shared" ref="I148:Q148" si="59">I9+I135</f>
        <v>542580294000</v>
      </c>
      <c r="J148" s="120">
        <f t="shared" si="59"/>
        <v>44841849823.919998</v>
      </c>
      <c r="K148" s="120">
        <f t="shared" si="59"/>
        <v>366156037802.07001</v>
      </c>
      <c r="L148" s="120">
        <f t="shared" si="59"/>
        <v>3619503194.98</v>
      </c>
      <c r="M148" s="120">
        <f t="shared" si="59"/>
        <v>307105992064.98999</v>
      </c>
      <c r="N148" s="120">
        <f t="shared" si="59"/>
        <v>56152563766.5</v>
      </c>
      <c r="O148" s="120">
        <f t="shared" si="59"/>
        <v>175049041306.89999</v>
      </c>
      <c r="P148" s="120">
        <f t="shared" si="59"/>
        <v>40521001733.18</v>
      </c>
      <c r="Q148" s="120">
        <f t="shared" si="59"/>
        <v>157430900498.89999</v>
      </c>
      <c r="R148" s="121">
        <f t="shared" si="52"/>
        <v>0.56601022090380226</v>
      </c>
      <c r="S148" s="122">
        <f t="shared" si="53"/>
        <v>0.32262329325749528</v>
      </c>
      <c r="T148" s="126"/>
    </row>
    <row r="149" spans="1:20" x14ac:dyDescent="0.2">
      <c r="B149" s="127"/>
      <c r="C149" s="128"/>
      <c r="D149" s="127"/>
      <c r="E149" s="127"/>
      <c r="F149" s="127"/>
      <c r="G149" s="127"/>
      <c r="H149" s="129"/>
      <c r="I149" s="130">
        <v>542580294000</v>
      </c>
      <c r="J149" s="130">
        <v>44841849823.919998</v>
      </c>
      <c r="K149" s="131">
        <v>366156037802.07001</v>
      </c>
      <c r="L149" s="132">
        <v>3619503194.98</v>
      </c>
      <c r="M149" s="133">
        <v>307105992064.98999</v>
      </c>
      <c r="N149" s="132">
        <v>56152563766.5</v>
      </c>
      <c r="O149" s="132">
        <v>175049041306.89999</v>
      </c>
      <c r="P149" s="132">
        <v>40521001733.18</v>
      </c>
      <c r="Q149" s="133">
        <v>157430900498.90002</v>
      </c>
      <c r="R149" s="134"/>
      <c r="S149" s="134"/>
      <c r="T149" s="71"/>
    </row>
    <row r="153" spans="1:20" x14ac:dyDescent="0.2">
      <c r="I153" s="75"/>
      <c r="J153" s="76"/>
      <c r="K153" s="75"/>
      <c r="L153" s="75"/>
      <c r="M153" s="75"/>
      <c r="N153" s="75"/>
      <c r="O153" s="75"/>
      <c r="P153" s="75"/>
      <c r="Q153" s="75"/>
    </row>
    <row r="154" spans="1:20" x14ac:dyDescent="0.2"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20" x14ac:dyDescent="0.2"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20" x14ac:dyDescent="0.2"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20" x14ac:dyDescent="0.2"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20" x14ac:dyDescent="0.2"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20" x14ac:dyDescent="0.2"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20" x14ac:dyDescent="0.2"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9:17" x14ac:dyDescent="0.2"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9:17" x14ac:dyDescent="0.2"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9:17" x14ac:dyDescent="0.2"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9:17" x14ac:dyDescent="0.2"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9:17" x14ac:dyDescent="0.2">
      <c r="I165" s="75"/>
      <c r="J165" s="75"/>
      <c r="K165" s="75"/>
      <c r="L165" s="75"/>
      <c r="M165" s="75"/>
      <c r="N165" s="75"/>
      <c r="O165" s="75"/>
      <c r="P165" s="75"/>
      <c r="Q165" s="75"/>
    </row>
  </sheetData>
  <mergeCells count="25">
    <mergeCell ref="E7:E8"/>
    <mergeCell ref="B9:H9"/>
    <mergeCell ref="B135:H135"/>
    <mergeCell ref="B148:H148"/>
    <mergeCell ref="R5:R8"/>
    <mergeCell ref="S5:S8"/>
    <mergeCell ref="B5:H5"/>
    <mergeCell ref="I5:I8"/>
    <mergeCell ref="J5:J8"/>
    <mergeCell ref="K5:K8"/>
    <mergeCell ref="L5:L8"/>
    <mergeCell ref="M5:M8"/>
    <mergeCell ref="H6:H8"/>
    <mergeCell ref="B7:B8"/>
    <mergeCell ref="C7:C8"/>
    <mergeCell ref="D7:D8"/>
    <mergeCell ref="N5:N8"/>
    <mergeCell ref="O5:O8"/>
    <mergeCell ref="P5:P8"/>
    <mergeCell ref="Q5:Q8"/>
    <mergeCell ref="B1:S1"/>
    <mergeCell ref="B2:S2"/>
    <mergeCell ref="B3:S3"/>
    <mergeCell ref="B4:E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3:Q103" formulaRange="1"/>
    <ignoredError sqref="I16:R16 I146:R146 R17:R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667EA5F-B06E-4B16-A7DA-C9E024FDAE4D}"/>
</file>

<file path=customXml/itemProps2.xml><?xml version="1.0" encoding="utf-8"?>
<ds:datastoreItem xmlns:ds="http://schemas.openxmlformats.org/officeDocument/2006/customXml" ds:itemID="{606C27C0-A2EF-4C17-9D68-964B8CA6F705}"/>
</file>

<file path=customXml/itemProps3.xml><?xml version="1.0" encoding="utf-8"?>
<ds:datastoreItem xmlns:ds="http://schemas.openxmlformats.org/officeDocument/2006/customXml" ds:itemID="{76F53993-BB1B-4AB9-9D0A-D36C42BEB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Noviembre (Gastos)</dc:title>
  <dc:creator>Windows User</dc:creator>
  <cp:lastModifiedBy>Carolina Peña Mugno</cp:lastModifiedBy>
  <cp:lastPrinted>2014-11-28T06:33:58Z</cp:lastPrinted>
  <dcterms:created xsi:type="dcterms:W3CDTF">2014-01-22T22:03:49Z</dcterms:created>
  <dcterms:modified xsi:type="dcterms:W3CDTF">2015-01-23T19:49:51Z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