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1370"/>
  </bookViews>
  <sheets>
    <sheet name="VIGENCIA SIIF" sheetId="46" r:id="rId1"/>
  </sheets>
  <definedNames>
    <definedName name="_xlnm._FilterDatabase" localSheetId="0" hidden="1">'VIGENCIA SIIF'!$A$8:$U$8</definedName>
    <definedName name="_xlnm.Print_Area" localSheetId="0">'VIGENCIA SIIF'!$A$1:$S$144</definedName>
    <definedName name="_xlnm.Print_Titles" localSheetId="0">'VIGENCIA SIIF'!$1:$8</definedName>
  </definedNames>
  <calcPr calcId="171027"/>
</workbook>
</file>

<file path=xl/calcChain.xml><?xml version="1.0" encoding="utf-8"?>
<calcChain xmlns="http://schemas.openxmlformats.org/spreadsheetml/2006/main">
  <c r="S143" i="46" l="1"/>
  <c r="R143" i="46"/>
  <c r="Q142" i="46"/>
  <c r="P142" i="46"/>
  <c r="O142" i="46"/>
  <c r="S142" i="46" s="1"/>
  <c r="N142" i="46"/>
  <c r="M142" i="46"/>
  <c r="L142" i="46"/>
  <c r="L134" i="46" s="1"/>
  <c r="K142" i="46"/>
  <c r="J142" i="46"/>
  <c r="I142" i="46"/>
  <c r="S141" i="46"/>
  <c r="R141" i="46"/>
  <c r="S140" i="46"/>
  <c r="R140" i="46"/>
  <c r="Q139" i="46"/>
  <c r="P139" i="46"/>
  <c r="O139" i="46"/>
  <c r="N139" i="46"/>
  <c r="M139" i="46"/>
  <c r="L139" i="46"/>
  <c r="K139" i="46"/>
  <c r="J139" i="46"/>
  <c r="I139" i="46"/>
  <c r="S138" i="46"/>
  <c r="R138" i="46"/>
  <c r="S137" i="46"/>
  <c r="R137" i="46"/>
  <c r="S136" i="46"/>
  <c r="S135" i="46" s="1"/>
  <c r="R136" i="46"/>
  <c r="R135" i="46" s="1"/>
  <c r="Q135" i="46"/>
  <c r="P135" i="46"/>
  <c r="P134" i="46" s="1"/>
  <c r="O135" i="46"/>
  <c r="O134" i="46" s="1"/>
  <c r="N135" i="46"/>
  <c r="M135" i="46"/>
  <c r="L135" i="46"/>
  <c r="K135" i="46"/>
  <c r="K134" i="46" s="1"/>
  <c r="J135" i="46"/>
  <c r="I135" i="46"/>
  <c r="I134" i="46" s="1"/>
  <c r="S133" i="46"/>
  <c r="R133" i="46"/>
  <c r="S132" i="46"/>
  <c r="R132" i="46"/>
  <c r="S131" i="46"/>
  <c r="R131" i="46"/>
  <c r="S130" i="46"/>
  <c r="R130" i="46"/>
  <c r="S129" i="46"/>
  <c r="R129" i="46"/>
  <c r="S128" i="46"/>
  <c r="R128" i="46"/>
  <c r="S127" i="46"/>
  <c r="R127" i="46"/>
  <c r="S126" i="46"/>
  <c r="R126" i="46"/>
  <c r="Q125" i="46"/>
  <c r="P125" i="46"/>
  <c r="P124" i="46" s="1"/>
  <c r="O125" i="46"/>
  <c r="N125" i="46"/>
  <c r="M125" i="46"/>
  <c r="R125" i="46" s="1"/>
  <c r="L125" i="46"/>
  <c r="L124" i="46" s="1"/>
  <c r="K125" i="46"/>
  <c r="K124" i="46" s="1"/>
  <c r="K123" i="46" s="1"/>
  <c r="K122" i="46" s="1"/>
  <c r="J125" i="46"/>
  <c r="I125" i="46"/>
  <c r="Q124" i="46"/>
  <c r="Q123" i="46" s="1"/>
  <c r="Q122" i="46" s="1"/>
  <c r="O124" i="46"/>
  <c r="N124" i="46"/>
  <c r="N123" i="46" s="1"/>
  <c r="N122" i="46" s="1"/>
  <c r="J124" i="46"/>
  <c r="J123" i="46" s="1"/>
  <c r="J122" i="46" s="1"/>
  <c r="I124" i="46"/>
  <c r="P123" i="46"/>
  <c r="P122" i="46" s="1"/>
  <c r="L123" i="46"/>
  <c r="L122" i="46" s="1"/>
  <c r="I123" i="46"/>
  <c r="I122" i="46" s="1"/>
  <c r="S121" i="46"/>
  <c r="R121" i="46"/>
  <c r="Q120" i="46"/>
  <c r="Q119" i="46" s="1"/>
  <c r="P120" i="46"/>
  <c r="O120" i="46"/>
  <c r="O119" i="46" s="1"/>
  <c r="N120" i="46"/>
  <c r="N119" i="46" s="1"/>
  <c r="M120" i="46"/>
  <c r="M119" i="46" s="1"/>
  <c r="L120" i="46"/>
  <c r="L119" i="46" s="1"/>
  <c r="K120" i="46"/>
  <c r="J120" i="46"/>
  <c r="J119" i="46" s="1"/>
  <c r="I120" i="46"/>
  <c r="I119" i="46" s="1"/>
  <c r="P119" i="46"/>
  <c r="K119" i="46"/>
  <c r="S118" i="46"/>
  <c r="R118" i="46"/>
  <c r="S117" i="46"/>
  <c r="R117" i="46"/>
  <c r="Q116" i="46"/>
  <c r="P116" i="46"/>
  <c r="P114" i="46" s="1"/>
  <c r="P112" i="46" s="1"/>
  <c r="O116" i="46"/>
  <c r="O114" i="46" s="1"/>
  <c r="N116" i="46"/>
  <c r="N114" i="46" s="1"/>
  <c r="N112" i="46" s="1"/>
  <c r="M116" i="46"/>
  <c r="R116" i="46" s="1"/>
  <c r="L116" i="46"/>
  <c r="L114" i="46" s="1"/>
  <c r="L112" i="46" s="1"/>
  <c r="K116" i="46"/>
  <c r="K114" i="46" s="1"/>
  <c r="J116" i="46"/>
  <c r="J114" i="46" s="1"/>
  <c r="J112" i="46" s="1"/>
  <c r="I116" i="46"/>
  <c r="Q115" i="46"/>
  <c r="Q113" i="46" s="1"/>
  <c r="P115" i="46"/>
  <c r="O115" i="46"/>
  <c r="O113" i="46" s="1"/>
  <c r="O111" i="46" s="1"/>
  <c r="N115" i="46"/>
  <c r="N113" i="46" s="1"/>
  <c r="M115" i="46"/>
  <c r="L115" i="46"/>
  <c r="K115" i="46"/>
  <c r="J115" i="46"/>
  <c r="I115" i="46"/>
  <c r="I113" i="46" s="1"/>
  <c r="Q114" i="46"/>
  <c r="I114" i="46"/>
  <c r="I112" i="46" s="1"/>
  <c r="P113" i="46"/>
  <c r="L113" i="46"/>
  <c r="K113" i="46"/>
  <c r="K111" i="46" s="1"/>
  <c r="J113" i="46"/>
  <c r="Q112" i="46"/>
  <c r="O112" i="46"/>
  <c r="K112" i="46"/>
  <c r="P111" i="46"/>
  <c r="S110" i="46"/>
  <c r="R110" i="46"/>
  <c r="Q109" i="46"/>
  <c r="P109" i="46"/>
  <c r="O109" i="46"/>
  <c r="N109" i="46"/>
  <c r="M109" i="46"/>
  <c r="R109" i="46" s="1"/>
  <c r="L109" i="46"/>
  <c r="K109" i="46"/>
  <c r="J109" i="46"/>
  <c r="I109" i="46"/>
  <c r="S108" i="46"/>
  <c r="R108" i="46"/>
  <c r="Q107" i="46"/>
  <c r="P107" i="46"/>
  <c r="O107" i="46"/>
  <c r="N107" i="46"/>
  <c r="M107" i="46"/>
  <c r="L107" i="46"/>
  <c r="K107" i="46"/>
  <c r="J107" i="46"/>
  <c r="I107" i="46"/>
  <c r="S106" i="46"/>
  <c r="R106" i="46"/>
  <c r="S105" i="46"/>
  <c r="R105" i="46"/>
  <c r="S104" i="46"/>
  <c r="R104" i="46"/>
  <c r="Q103" i="46"/>
  <c r="P103" i="46"/>
  <c r="O103" i="46"/>
  <c r="N103" i="46"/>
  <c r="M103" i="46"/>
  <c r="L103" i="46"/>
  <c r="K103" i="46"/>
  <c r="J103" i="46"/>
  <c r="I103" i="46"/>
  <c r="S102" i="46"/>
  <c r="R102" i="46"/>
  <c r="S101" i="46"/>
  <c r="R101" i="46"/>
  <c r="Q100" i="46"/>
  <c r="P100" i="46"/>
  <c r="O100" i="46"/>
  <c r="N100" i="46"/>
  <c r="M100" i="46"/>
  <c r="R100" i="46" s="1"/>
  <c r="L100" i="46"/>
  <c r="K100" i="46"/>
  <c r="J100" i="46"/>
  <c r="I100" i="46"/>
  <c r="S99" i="46"/>
  <c r="R99" i="46"/>
  <c r="S98" i="46"/>
  <c r="R98" i="46"/>
  <c r="Q97" i="46"/>
  <c r="P97" i="46"/>
  <c r="O97" i="46"/>
  <c r="N97" i="46"/>
  <c r="M97" i="46"/>
  <c r="L97" i="46"/>
  <c r="K97" i="46"/>
  <c r="J97" i="46"/>
  <c r="I97" i="46"/>
  <c r="S96" i="46"/>
  <c r="R96" i="46"/>
  <c r="S95" i="46"/>
  <c r="R95" i="46"/>
  <c r="Q94" i="46"/>
  <c r="P94" i="46"/>
  <c r="O94" i="46"/>
  <c r="N94" i="46"/>
  <c r="M94" i="46"/>
  <c r="L94" i="46"/>
  <c r="K94" i="46"/>
  <c r="J94" i="46"/>
  <c r="I94" i="46"/>
  <c r="S93" i="46"/>
  <c r="R93" i="46"/>
  <c r="S92" i="46"/>
  <c r="R92" i="46"/>
  <c r="Q91" i="46"/>
  <c r="P91" i="46"/>
  <c r="O91" i="46"/>
  <c r="N91" i="46"/>
  <c r="M91" i="46"/>
  <c r="R91" i="46" s="1"/>
  <c r="L91" i="46"/>
  <c r="K91" i="46"/>
  <c r="J91" i="46"/>
  <c r="I91" i="46"/>
  <c r="S90" i="46"/>
  <c r="R90" i="46"/>
  <c r="S89" i="46"/>
  <c r="R89" i="46"/>
  <c r="S88" i="46"/>
  <c r="R88" i="46"/>
  <c r="S87" i="46"/>
  <c r="R87" i="46"/>
  <c r="Q86" i="46"/>
  <c r="P86" i="46"/>
  <c r="O86" i="46"/>
  <c r="N86" i="46"/>
  <c r="M86" i="46"/>
  <c r="R86" i="46" s="1"/>
  <c r="L86" i="46"/>
  <c r="K86" i="46"/>
  <c r="J86" i="46"/>
  <c r="I86" i="46"/>
  <c r="S85" i="46"/>
  <c r="R85" i="46"/>
  <c r="S84" i="46"/>
  <c r="R84" i="46"/>
  <c r="Q83" i="46"/>
  <c r="P83" i="46"/>
  <c r="O83" i="46"/>
  <c r="N83" i="46"/>
  <c r="M83" i="46"/>
  <c r="L83" i="46"/>
  <c r="K83" i="46"/>
  <c r="J83" i="46"/>
  <c r="I83" i="46"/>
  <c r="S82" i="46"/>
  <c r="R82" i="46"/>
  <c r="S81" i="46"/>
  <c r="R81" i="46"/>
  <c r="S80" i="46"/>
  <c r="R80" i="46"/>
  <c r="S79" i="46"/>
  <c r="R79" i="46"/>
  <c r="S78" i="46"/>
  <c r="R78" i="46"/>
  <c r="Q77" i="46"/>
  <c r="P77" i="46"/>
  <c r="O77" i="46"/>
  <c r="S77" i="46" s="1"/>
  <c r="N77" i="46"/>
  <c r="M77" i="46"/>
  <c r="R77" i="46" s="1"/>
  <c r="L77" i="46"/>
  <c r="K77" i="46"/>
  <c r="J77" i="46"/>
  <c r="I77" i="46"/>
  <c r="S76" i="46"/>
  <c r="R76" i="46"/>
  <c r="S75" i="46"/>
  <c r="R75" i="46"/>
  <c r="S74" i="46"/>
  <c r="R74" i="46"/>
  <c r="S73" i="46"/>
  <c r="R73" i="46"/>
  <c r="S72" i="46"/>
  <c r="R72" i="46"/>
  <c r="S71" i="46"/>
  <c r="R71" i="46"/>
  <c r="S70" i="46"/>
  <c r="R70" i="46"/>
  <c r="S69" i="46"/>
  <c r="R69" i="46"/>
  <c r="Q68" i="46"/>
  <c r="P68" i="46"/>
  <c r="O68" i="46"/>
  <c r="N68" i="46"/>
  <c r="M68" i="46"/>
  <c r="L68" i="46"/>
  <c r="K68" i="46"/>
  <c r="J68" i="46"/>
  <c r="I68" i="46"/>
  <c r="S67" i="46"/>
  <c r="R67" i="46"/>
  <c r="S66" i="46"/>
  <c r="R66" i="46"/>
  <c r="S65" i="46"/>
  <c r="R65" i="46"/>
  <c r="S64" i="46"/>
  <c r="R64" i="46"/>
  <c r="S63" i="46"/>
  <c r="R63" i="46"/>
  <c r="Q62" i="46"/>
  <c r="P62" i="46"/>
  <c r="O62" i="46"/>
  <c r="N62" i="46"/>
  <c r="M62" i="46"/>
  <c r="L62" i="46"/>
  <c r="K62" i="46"/>
  <c r="J62" i="46"/>
  <c r="I62" i="46"/>
  <c r="S61" i="46"/>
  <c r="R61" i="46"/>
  <c r="Q60" i="46"/>
  <c r="P60" i="46"/>
  <c r="O60" i="46"/>
  <c r="N60" i="46"/>
  <c r="M60" i="46"/>
  <c r="L60" i="46"/>
  <c r="K60" i="46"/>
  <c r="J60" i="46"/>
  <c r="I60" i="46"/>
  <c r="S59" i="46"/>
  <c r="R59" i="46"/>
  <c r="S58" i="46"/>
  <c r="R58" i="46"/>
  <c r="Q57" i="46"/>
  <c r="P57" i="46"/>
  <c r="O57" i="46"/>
  <c r="N57" i="46"/>
  <c r="M57" i="46"/>
  <c r="L57" i="46"/>
  <c r="K57" i="46"/>
  <c r="J57" i="46"/>
  <c r="J56" i="46" s="1"/>
  <c r="I57" i="46"/>
  <c r="S55" i="46"/>
  <c r="R55" i="46"/>
  <c r="Q54" i="46"/>
  <c r="P54" i="46"/>
  <c r="O54" i="46"/>
  <c r="N54" i="46"/>
  <c r="M54" i="46"/>
  <c r="R54" i="46" s="1"/>
  <c r="L54" i="46"/>
  <c r="K54" i="46"/>
  <c r="J54" i="46"/>
  <c r="I54" i="46"/>
  <c r="S53" i="46"/>
  <c r="R53" i="46"/>
  <c r="S52" i="46"/>
  <c r="R52" i="46"/>
  <c r="S51" i="46"/>
  <c r="R51" i="46"/>
  <c r="S50" i="46"/>
  <c r="R50" i="46"/>
  <c r="Q49" i="46"/>
  <c r="Q48" i="46" s="1"/>
  <c r="P49" i="46"/>
  <c r="O49" i="46"/>
  <c r="N49" i="46"/>
  <c r="N48" i="46" s="1"/>
  <c r="M49" i="46"/>
  <c r="L49" i="46"/>
  <c r="L48" i="46" s="1"/>
  <c r="K49" i="46"/>
  <c r="J49" i="46"/>
  <c r="J48" i="46" s="1"/>
  <c r="I49" i="46"/>
  <c r="I48" i="46" s="1"/>
  <c r="P48" i="46"/>
  <c r="S46" i="46"/>
  <c r="R46" i="46"/>
  <c r="S45" i="46"/>
  <c r="R45" i="46"/>
  <c r="S44" i="46"/>
  <c r="R44" i="46"/>
  <c r="S43" i="46"/>
  <c r="R43" i="46"/>
  <c r="Q42" i="46"/>
  <c r="Q36" i="46" s="1"/>
  <c r="P42" i="46"/>
  <c r="O42" i="46"/>
  <c r="N42" i="46"/>
  <c r="M42" i="46"/>
  <c r="L42" i="46"/>
  <c r="K42" i="46"/>
  <c r="J42" i="46"/>
  <c r="I42" i="46"/>
  <c r="I36" i="46" s="1"/>
  <c r="S41" i="46"/>
  <c r="R41" i="46"/>
  <c r="S40" i="46"/>
  <c r="R40" i="46"/>
  <c r="S39" i="46"/>
  <c r="R39" i="46"/>
  <c r="S38" i="46"/>
  <c r="R38" i="46"/>
  <c r="Q37" i="46"/>
  <c r="P37" i="46"/>
  <c r="P36" i="46" s="1"/>
  <c r="O37" i="46"/>
  <c r="N37" i="46"/>
  <c r="M37" i="46"/>
  <c r="M36" i="46" s="1"/>
  <c r="L37" i="46"/>
  <c r="K37" i="46"/>
  <c r="J37" i="46"/>
  <c r="I37" i="46"/>
  <c r="L36" i="46"/>
  <c r="S35" i="46"/>
  <c r="R35" i="46"/>
  <c r="S34" i="46"/>
  <c r="R34" i="46"/>
  <c r="S33" i="46"/>
  <c r="R33" i="46"/>
  <c r="Q32" i="46"/>
  <c r="P32" i="46"/>
  <c r="O32" i="46"/>
  <c r="N32" i="46"/>
  <c r="M32" i="46"/>
  <c r="R32" i="46" s="1"/>
  <c r="L32" i="46"/>
  <c r="K32" i="46"/>
  <c r="J32" i="46"/>
  <c r="I32" i="46"/>
  <c r="S31" i="46"/>
  <c r="R31" i="46"/>
  <c r="S30" i="46"/>
  <c r="R30" i="46"/>
  <c r="Q29" i="46"/>
  <c r="P29" i="46"/>
  <c r="O29" i="46"/>
  <c r="S29" i="46" s="1"/>
  <c r="N29" i="46"/>
  <c r="M29" i="46"/>
  <c r="L29" i="46"/>
  <c r="K29" i="46"/>
  <c r="J29" i="46"/>
  <c r="I29" i="46"/>
  <c r="S28" i="46"/>
  <c r="R28" i="46"/>
  <c r="Q27" i="46"/>
  <c r="P27" i="46"/>
  <c r="O27" i="46"/>
  <c r="S27" i="46" s="1"/>
  <c r="N27" i="46"/>
  <c r="M27" i="46"/>
  <c r="L27" i="46"/>
  <c r="K27" i="46"/>
  <c r="J27" i="46"/>
  <c r="I27" i="46"/>
  <c r="S26" i="46"/>
  <c r="R26" i="46"/>
  <c r="S25" i="46"/>
  <c r="R25" i="46"/>
  <c r="S24" i="46"/>
  <c r="R24" i="46"/>
  <c r="S23" i="46"/>
  <c r="R23" i="46"/>
  <c r="S22" i="46"/>
  <c r="R22" i="46"/>
  <c r="S21" i="46"/>
  <c r="R21" i="46"/>
  <c r="S20" i="46"/>
  <c r="R20" i="46"/>
  <c r="Q19" i="46"/>
  <c r="P19" i="46"/>
  <c r="O19" i="46"/>
  <c r="N19" i="46"/>
  <c r="M19" i="46"/>
  <c r="L19" i="46"/>
  <c r="K19" i="46"/>
  <c r="J19" i="46"/>
  <c r="I19" i="46"/>
  <c r="I11" i="46" s="1"/>
  <c r="S18" i="46"/>
  <c r="R18" i="46"/>
  <c r="J18" i="46"/>
  <c r="K17" i="46"/>
  <c r="K16" i="46" s="1"/>
  <c r="J17" i="46"/>
  <c r="J16" i="46" s="1"/>
  <c r="I17" i="46"/>
  <c r="S17" i="46" s="1"/>
  <c r="Q16" i="46"/>
  <c r="P16" i="46"/>
  <c r="O16" i="46"/>
  <c r="N16" i="46"/>
  <c r="M16" i="46"/>
  <c r="R16" i="46" s="1"/>
  <c r="L16" i="46"/>
  <c r="I16" i="46"/>
  <c r="S15" i="46"/>
  <c r="R15" i="46"/>
  <c r="S14" i="46"/>
  <c r="R14" i="46"/>
  <c r="S13" i="46"/>
  <c r="R13" i="46"/>
  <c r="Q12" i="46"/>
  <c r="P12" i="46"/>
  <c r="O12" i="46"/>
  <c r="N12" i="46"/>
  <c r="M12" i="46"/>
  <c r="R12" i="46" s="1"/>
  <c r="L12" i="46"/>
  <c r="K12" i="46"/>
  <c r="J12" i="46"/>
  <c r="I12" i="46"/>
  <c r="M124" i="46" l="1"/>
  <c r="M123" i="46" s="1"/>
  <c r="M122" i="46" s="1"/>
  <c r="Q134" i="46"/>
  <c r="R42" i="46"/>
  <c r="N111" i="46"/>
  <c r="S86" i="46"/>
  <c r="S100" i="46"/>
  <c r="M114" i="46"/>
  <c r="R114" i="46" s="1"/>
  <c r="S119" i="46"/>
  <c r="J11" i="46"/>
  <c r="R27" i="46"/>
  <c r="I56" i="46"/>
  <c r="Q11" i="46"/>
  <c r="Q10" i="46" s="1"/>
  <c r="R19" i="46"/>
  <c r="R57" i="46"/>
  <c r="R62" i="46"/>
  <c r="R107" i="46"/>
  <c r="R60" i="46"/>
  <c r="R103" i="46"/>
  <c r="R120" i="46"/>
  <c r="S62" i="46"/>
  <c r="S107" i="46"/>
  <c r="S19" i="46"/>
  <c r="S103" i="46"/>
  <c r="L111" i="46"/>
  <c r="N11" i="46"/>
  <c r="M48" i="46"/>
  <c r="M134" i="46"/>
  <c r="R134" i="46" s="1"/>
  <c r="S16" i="46"/>
  <c r="L11" i="46"/>
  <c r="L10" i="46" s="1"/>
  <c r="K36" i="46"/>
  <c r="M56" i="46"/>
  <c r="M47" i="46" s="1"/>
  <c r="R83" i="46"/>
  <c r="M11" i="46"/>
  <c r="O11" i="46"/>
  <c r="R36" i="46"/>
  <c r="O48" i="46"/>
  <c r="S48" i="46" s="1"/>
  <c r="S91" i="46"/>
  <c r="S113" i="46"/>
  <c r="Q111" i="46"/>
  <c r="R124" i="46"/>
  <c r="Q56" i="46"/>
  <c r="I10" i="46"/>
  <c r="R97" i="46"/>
  <c r="R119" i="46"/>
  <c r="R123" i="46"/>
  <c r="R68" i="46"/>
  <c r="S125" i="46"/>
  <c r="S139" i="46"/>
  <c r="R142" i="46"/>
  <c r="P11" i="46"/>
  <c r="P10" i="46" s="1"/>
  <c r="O36" i="46"/>
  <c r="S97" i="46"/>
  <c r="S112" i="46"/>
  <c r="S120" i="46"/>
  <c r="K11" i="46"/>
  <c r="K48" i="46"/>
  <c r="S60" i="46"/>
  <c r="S68" i="46"/>
  <c r="N56" i="46"/>
  <c r="I47" i="46"/>
  <c r="I9" i="46" s="1"/>
  <c r="I144" i="46" s="1"/>
  <c r="R48" i="46"/>
  <c r="Q47" i="46"/>
  <c r="M113" i="46"/>
  <c r="R115" i="46"/>
  <c r="M10" i="46"/>
  <c r="R11" i="46"/>
  <c r="N47" i="46"/>
  <c r="R49" i="46"/>
  <c r="I111" i="46"/>
  <c r="S111" i="46" s="1"/>
  <c r="J36" i="46"/>
  <c r="J10" i="46" s="1"/>
  <c r="R37" i="46"/>
  <c r="S49" i="46"/>
  <c r="M112" i="46"/>
  <c r="R112" i="46" s="1"/>
  <c r="S115" i="46"/>
  <c r="O10" i="46"/>
  <c r="S11" i="46"/>
  <c r="S12" i="46"/>
  <c r="S54" i="46"/>
  <c r="S36" i="46"/>
  <c r="S42" i="46"/>
  <c r="J47" i="46"/>
  <c r="R94" i="46"/>
  <c r="S32" i="46"/>
  <c r="N36" i="46"/>
  <c r="N10" i="46" s="1"/>
  <c r="N9" i="46" s="1"/>
  <c r="R29" i="46"/>
  <c r="S37" i="46"/>
  <c r="K56" i="46"/>
  <c r="K47" i="46" s="1"/>
  <c r="O56" i="46"/>
  <c r="S57" i="46"/>
  <c r="L56" i="46"/>
  <c r="L47" i="46" s="1"/>
  <c r="L9" i="46" s="1"/>
  <c r="L144" i="46" s="1"/>
  <c r="P56" i="46"/>
  <c r="P47" i="46" s="1"/>
  <c r="P9" i="46" s="1"/>
  <c r="P144" i="46" s="1"/>
  <c r="S83" i="46"/>
  <c r="S94" i="46"/>
  <c r="S109" i="46"/>
  <c r="J111" i="46"/>
  <c r="O123" i="46"/>
  <c r="S124" i="46"/>
  <c r="R17" i="46"/>
  <c r="S114" i="46"/>
  <c r="S116" i="46"/>
  <c r="R122" i="46"/>
  <c r="R139" i="46"/>
  <c r="S134" i="46"/>
  <c r="J134" i="46"/>
  <c r="N134" i="46"/>
  <c r="R56" i="46" l="1"/>
  <c r="Q9" i="46"/>
  <c r="Q144" i="46" s="1"/>
  <c r="J9" i="46"/>
  <c r="J144" i="46" s="1"/>
  <c r="R47" i="46"/>
  <c r="K10" i="46"/>
  <c r="K9" i="46" s="1"/>
  <c r="K144" i="46" s="1"/>
  <c r="S10" i="46"/>
  <c r="R10" i="46"/>
  <c r="N144" i="46"/>
  <c r="S123" i="46"/>
  <c r="O122" i="46"/>
  <c r="S122" i="46" s="1"/>
  <c r="S56" i="46"/>
  <c r="O47" i="46"/>
  <c r="S47" i="46" s="1"/>
  <c r="R113" i="46"/>
  <c r="M111" i="46"/>
  <c r="R111" i="46" s="1"/>
  <c r="M9" i="46" l="1"/>
  <c r="R9" i="46" s="1"/>
  <c r="O9" i="46"/>
  <c r="M144" i="46" l="1"/>
  <c r="R144" i="46" s="1"/>
  <c r="O144" i="46"/>
  <c r="S144" i="46" s="1"/>
  <c r="S9" i="46"/>
</calcChain>
</file>

<file path=xl/sharedStrings.xml><?xml version="1.0" encoding="utf-8"?>
<sst xmlns="http://schemas.openxmlformats.org/spreadsheetml/2006/main" count="316" uniqueCount="283">
  <si>
    <t>AGENCIA NACIONAL DE HIDROCARBUROS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</si>
  <si>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</si>
  <si>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</si>
  <si>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</si>
  <si>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</si>
  <si>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</si>
  <si>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</si>
  <si>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</si>
  <si>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</si>
  <si>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</si>
  <si>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</si>
  <si>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</si>
  <si>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</si>
  <si>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</si>
  <si>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</si>
  <si>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</si>
  <si>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</si>
  <si>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</si>
  <si>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</si>
  <si>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</si>
  <si>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</si>
  <si>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</si>
  <si>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</si>
  <si>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</si>
  <si>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</si>
  <si>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</si>
  <si>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</si>
  <si>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</si>
  <si>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</si>
  <si>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</si>
  <si>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</si>
  <si>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</si>
  <si>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</si>
  <si>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</si>
  <si>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</si>
  <si>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</si>
  <si>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</si>
  <si>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</si>
  <si>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</si>
  <si>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</si>
  <si>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</si>
  <si>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</si>
  <si>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</si>
  <si>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</si>
  <si>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</si>
  <si>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</si>
  <si>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</si>
  <si>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</si>
  <si>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</si>
  <si>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</si>
  <si>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</si>
  <si>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</si>
  <si>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</si>
  <si>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</si>
  <si>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</si>
  <si>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</si>
  <si>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</si>
  <si>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</si>
  <si>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</si>
  <si>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</si>
  <si>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</si>
  <si>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</si>
  <si>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</si>
  <si>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</si>
  <si>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</si>
  <si>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</si>
  <si>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</si>
  <si>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</si>
  <si>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</si>
  <si>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</si>
  <si>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</si>
  <si>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</si>
  <si>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</si>
  <si>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</si>
  <si>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</si>
  <si>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</si>
  <si>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</si>
  <si>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</si>
  <si>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</si>
  <si>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</si>
  <si>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</si>
  <si>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</si>
  <si>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</si>
  <si>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</si>
  <si>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</si>
  <si>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</si>
  <si>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</si>
  <si>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</si>
  <si>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</si>
  <si>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</si>
  <si>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</si>
  <si>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</si>
  <si>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</si>
  <si>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</si>
  <si>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</si>
  <si>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</si>
  <si>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</si>
  <si>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</si>
  <si>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</si>
  <si>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</si>
  <si>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</si>
  <si>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</si>
  <si>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</si>
  <si>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</si>
  <si>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</si>
  <si>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</si>
  <si>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</si>
  <si>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</si>
  <si>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</si>
  <si>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</si>
  <si>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</si>
  <si>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</si>
  <si>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</si>
  <si>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</si>
  <si>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</si>
  <si>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</si>
  <si>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</si>
  <si>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</si>
  <si>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</si>
  <si>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</si>
  <si>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</si>
  <si>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</si>
  <si>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</si>
  <si>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</si>
  <si>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</si>
  <si>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</si>
  <si>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</si>
  <si>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</si>
  <si>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</si>
  <si>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</si>
  <si>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</si>
  <si>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</si>
  <si>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</si>
  <si>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</si>
  <si>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</si>
  <si>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</si>
  <si>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</si>
  <si>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</si>
  <si>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</si>
  <si>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</si>
  <si>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</si>
  <si>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</si>
  <si>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</si>
  <si>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</si>
  <si>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</si>
  <si>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</si>
  <si>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</si>
  <si>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</si>
  <si>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</si>
  <si>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</si>
  <si>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</si>
  <si>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</si>
  <si>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</si>
  <si>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</si>
  <si>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</si>
  <si>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</si>
  <si>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</si>
  <si>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</si>
  <si>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</si>
  <si>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</si>
  <si>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</si>
  <si>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</si>
  <si>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</si>
  <si>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</si>
  <si>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</si>
  <si>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</si>
  <si>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</si>
  <si>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</si>
  <si>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</si>
  <si>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</si>
  <si>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</si>
  <si>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</si>
  <si>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</si>
  <si>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</si>
  <si>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</si>
  <si>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</si>
  <si>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</si>
  <si>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</si>
  <si>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</si>
  <si>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</si>
  <si>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</si>
  <si>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</si>
  <si>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</si>
  <si>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</si>
  <si>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</si>
  <si>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</si>
  <si>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</si>
  <si>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</si>
  <si>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</si>
  <si>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</si>
  <si>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</si>
  <si>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</si>
  <si>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</si>
  <si>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</si>
  <si>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</si>
  <si>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</si>
  <si>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</si>
  <si>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</si>
  <si>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</si>
  <si>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</si>
  <si>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</si>
  <si>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</si>
  <si>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</si>
  <si>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</si>
  <si>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</si>
  <si>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</si>
  <si>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</si>
  <si>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</si>
  <si>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</si>
  <si>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</si>
  <si>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</si>
  <si>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</si>
  <si>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</si>
  <si>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</si>
  <si>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</si>
  <si>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</si>
  <si>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</si>
  <si>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</si>
  <si>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</si>
  <si>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</si>
  <si>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C - INVERSION</t>
  </si>
  <si>
    <t xml:space="preserve">TOTAL </t>
  </si>
  <si>
    <t>A-5-1-2-1-0-29</t>
  </si>
  <si>
    <t>GESTION DE TECNOLOGIAS DE INFORMACION Y COMUNICACIONES</t>
  </si>
  <si>
    <t>FORTALECIMIENTO DE LA GESTIÓN ARTICULADA PARA LA SOSTENIBILIDAD DEL SECTOR DE HIDROCARBUROS</t>
  </si>
  <si>
    <t>Otros Impuestos</t>
  </si>
  <si>
    <t>A-1</t>
  </si>
  <si>
    <t>A-1-0-1</t>
  </si>
  <si>
    <t>A-1-0-1-1</t>
  </si>
  <si>
    <t>A-1-0-1-4</t>
  </si>
  <si>
    <t>A-1-0-1-5</t>
  </si>
  <si>
    <t>A-1-0-1-9</t>
  </si>
  <si>
    <t>A-1-0-2</t>
  </si>
  <si>
    <t>A-1-0-5</t>
  </si>
  <si>
    <t>A-1-0-5-1</t>
  </si>
  <si>
    <t>A-1-0-5-2</t>
  </si>
  <si>
    <t>A-2</t>
  </si>
  <si>
    <t>A-2-0-3</t>
  </si>
  <si>
    <t>A-2-0-3-50</t>
  </si>
  <si>
    <t>A-2-0-3-51</t>
  </si>
  <si>
    <t>A-2-0-4</t>
  </si>
  <si>
    <t>A-2-0-4-1</t>
  </si>
  <si>
    <t>A-2-0-4-2</t>
  </si>
  <si>
    <t>A-2-0-4-4</t>
  </si>
  <si>
    <t>A-2-0-4-5</t>
  </si>
  <si>
    <t>A-2-0-4-6</t>
  </si>
  <si>
    <t>A-2-0-4-7</t>
  </si>
  <si>
    <t>A-2-0-4-8</t>
  </si>
  <si>
    <t>A-2-0-4-9</t>
  </si>
  <si>
    <t>A-2-0-4-10</t>
  </si>
  <si>
    <t>A-2-0-4-11</t>
  </si>
  <si>
    <t>A-2-0-4-17</t>
  </si>
  <si>
    <t>A-2-0-4-21</t>
  </si>
  <si>
    <t>A-2-0-4-41</t>
  </si>
  <si>
    <t>A-3</t>
  </si>
  <si>
    <t>A-3-2</t>
  </si>
  <si>
    <t>A-3-2-1</t>
  </si>
  <si>
    <t>A-3-6</t>
  </si>
  <si>
    <t>A-3-6-1</t>
  </si>
  <si>
    <t>A-5</t>
  </si>
  <si>
    <t>A-5-1</t>
  </si>
  <si>
    <t>A-5-1-2</t>
  </si>
  <si>
    <t>A-5-1-2-1</t>
  </si>
  <si>
    <t>A-5-1-2-1-0-21</t>
  </si>
  <si>
    <t>C-2103-1900</t>
  </si>
  <si>
    <t>INTERSUBSECTORIAL MINAS Y ENERGÍA</t>
  </si>
  <si>
    <t>C-2103-1900-1-20</t>
  </si>
  <si>
    <t>MECANISMOS DE ARTICULACION</t>
  </si>
  <si>
    <t>C-2103-1900-2-20</t>
  </si>
  <si>
    <t>C-2103-1900-3-20</t>
  </si>
  <si>
    <t>ADECUACIÓN DEL MODELO DE PROMOCIÓN DE LOS RECURSOS HIDROCARBURIFEROS FRENTE A LOS FACTORES EXTERNOS</t>
  </si>
  <si>
    <t>C-2106-1900-1-</t>
  </si>
  <si>
    <t>C-2106-1900-1-20</t>
  </si>
  <si>
    <t>C-2106-1900-1-21</t>
  </si>
  <si>
    <t>C-2106-1900-1</t>
  </si>
  <si>
    <t>C-2199-1900-1-20</t>
  </si>
  <si>
    <t>AGOSTO</t>
  </si>
  <si>
    <t>A-2-0-4-1-26</t>
  </si>
  <si>
    <t>Equipos de Comunicaciones</t>
  </si>
  <si>
    <t>A-2-0-4-5-13</t>
  </si>
  <si>
    <t>Mantenimiento de Software</t>
  </si>
  <si>
    <t>GESTION DE LA INFORMACIÓN EN EL SECTOR MINERO ENERGETICO</t>
  </si>
  <si>
    <t>EJECUCION PRESUPUESTAL DE GASTOS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</si>
</sst>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68" formatCode="0000"/>
    <numFmt numFmtId="171" formatCode="d\ &quot;de&quot;\ mmmm\ &quot;de&quot;\ yyyy"/>
    <numFmt numFmtId="173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2" applyFont="1" applyFill="1" applyBorder="1"/>
    <xf numFmtId="0" fontId="1" fillId="0" borderId="0" xfId="2" applyFont="1" applyFill="1"/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8" fontId="3" fillId="0" borderId="0" xfId="2" applyNumberFormat="1" applyFont="1" applyFill="1" applyBorder="1" applyAlignment="1">
      <alignment horizontal="center" vertical="center"/>
    </xf>
    <xf numFmtId="171" fontId="3" fillId="0" borderId="0" xfId="2" applyNumberFormat="1" applyFont="1" applyFill="1" applyBorder="1" applyAlignment="1">
      <alignment horizontal="centerContinuous"/>
    </xf>
    <xf numFmtId="49" fontId="7" fillId="0" borderId="7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8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0" fontId="9" fillId="0" borderId="24" xfId="2" applyNumberFormat="1" applyFont="1" applyFill="1" applyBorder="1" applyAlignment="1">
      <alignment vertical="center" wrapText="1"/>
    </xf>
    <xf numFmtId="9" fontId="4" fillId="0" borderId="24" xfId="3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66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6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0" fontId="8" fillId="0" borderId="0" xfId="2" applyFont="1" applyFill="1" applyAlignment="1">
      <alignment horizontal="right"/>
    </xf>
    <xf numFmtId="10" fontId="9" fillId="0" borderId="24" xfId="3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38" fontId="4" fillId="0" borderId="28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73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0" fontId="3" fillId="0" borderId="0" xfId="2" applyFont="1" applyFill="1" applyBorder="1" applyAlignment="1">
      <alignment horizontal="center" vertical="center" wrapText="1"/>
    </xf>
    <xf numFmtId="10" fontId="3" fillId="0" borderId="0" xfId="3" applyNumberFormat="1" applyFont="1" applyFill="1" applyBorder="1" applyAlignment="1"/>
    <xf numFmtId="10" fontId="1" fillId="0" borderId="0" xfId="3" applyNumberFormat="1" applyFont="1" applyFill="1" applyBorder="1" applyAlignment="1"/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10" fontId="3" fillId="0" borderId="0" xfId="3" applyNumberFormat="1" applyFont="1" applyFill="1" applyBorder="1" applyAlignment="1">
      <alignment horizontal="right"/>
    </xf>
    <xf numFmtId="10" fontId="1" fillId="0" borderId="0" xfId="3" applyNumberFormat="1" applyFont="1" applyFill="1" applyBorder="1" applyAlignment="1">
      <alignment vertical="center"/>
    </xf>
    <xf numFmtId="1" fontId="3" fillId="0" borderId="0" xfId="2" applyNumberFormat="1" applyFont="1" applyFill="1" applyBorder="1" applyAlignment="1">
      <alignment horizontal="center" vertical="center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/>
    </xf>
    <xf numFmtId="49" fontId="9" fillId="0" borderId="24" xfId="2" applyNumberFormat="1" applyFont="1" applyFill="1" applyBorder="1" applyAlignment="1">
      <alignment horizontal="left" vertical="center"/>
    </xf>
    <xf numFmtId="0" fontId="4" fillId="0" borderId="24" xfId="2" applyNumberFormat="1" applyFont="1" applyFill="1" applyBorder="1" applyAlignment="1">
      <alignment horizontal="left" vertical="center"/>
    </xf>
    <xf numFmtId="0" fontId="9" fillId="0" borderId="24" xfId="2" applyNumberFormat="1" applyFont="1" applyFill="1" applyBorder="1" applyAlignment="1">
      <alignment horizontal="left" vertical="center"/>
    </xf>
    <xf numFmtId="166" fontId="9" fillId="0" borderId="24" xfId="2" applyNumberFormat="1" applyFont="1" applyFill="1" applyBorder="1" applyAlignment="1">
      <alignment horizontal="left" vertical="center"/>
    </xf>
    <xf numFmtId="166" fontId="4" fillId="0" borderId="24" xfId="2" applyNumberFormat="1" applyFont="1" applyFill="1" applyBorder="1" applyAlignment="1">
      <alignment horizontal="left" vertical="center"/>
    </xf>
    <xf numFmtId="0" fontId="4" fillId="0" borderId="24" xfId="2" applyFont="1" applyFill="1" applyBorder="1" applyAlignment="1">
      <alignment horizontal="left" vertical="center" wrapText="1"/>
    </xf>
    <xf numFmtId="0" fontId="4" fillId="0" borderId="24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left" vertical="center" wrapText="1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horizontal="center" vertical="center" wrapText="1"/>
    </xf>
    <xf numFmtId="167" fontId="3" fillId="0" borderId="8" xfId="2" applyNumberFormat="1" applyFont="1" applyFill="1" applyBorder="1" applyAlignment="1">
      <alignment horizontal="center" vertical="center" wrapText="1"/>
    </xf>
    <xf numFmtId="167" fontId="3" fillId="0" borderId="9" xfId="2" applyNumberFormat="1" applyFont="1" applyFill="1" applyBorder="1" applyAlignment="1">
      <alignment horizontal="center" vertical="center" wrapText="1"/>
    </xf>
    <xf numFmtId="167" fontId="3" fillId="0" borderId="7" xfId="2" applyNumberFormat="1" applyFont="1" applyFill="1" applyBorder="1" applyAlignment="1">
      <alignment horizontal="center" vertical="center"/>
    </xf>
    <xf numFmtId="167" fontId="3" fillId="0" borderId="8" xfId="2" applyNumberFormat="1" applyFont="1" applyFill="1" applyBorder="1" applyAlignment="1">
      <alignment horizontal="center" vertical="center"/>
    </xf>
    <xf numFmtId="167" fontId="3" fillId="0" borderId="9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left" vertical="center" wrapText="1"/>
    </xf>
    <xf numFmtId="49" fontId="4" fillId="0" borderId="20" xfId="2" applyNumberFormat="1" applyFont="1" applyFill="1" applyBorder="1" applyAlignment="1">
      <alignment horizontal="left" vertical="center" wrapText="1"/>
    </xf>
    <xf numFmtId="49" fontId="4" fillId="0" borderId="21" xfId="2" applyNumberFormat="1" applyFont="1" applyFill="1" applyBorder="1" applyAlignment="1">
      <alignment horizontal="left" vertical="center" wrapText="1"/>
    </xf>
    <xf numFmtId="0" fontId="4" fillId="0" borderId="25" xfId="2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left" vertical="center" wrapText="1"/>
    </xf>
    <xf numFmtId="0" fontId="4" fillId="0" borderId="27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2" fillId="0" borderId="2" xfId="2" applyFont="1" applyFill="1" applyBorder="1"/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E2A7E50-AECD-4B73-83C9-43C63F03CD39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4DF1FAF-5B8E-490F-9354-6DC24D353AA0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9234BD20-5C13-486C-BF34-26CB81C2F609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7CEDE0D9-FD04-465E-B773-0D6D40E6509C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4C83BE91-0A3A-4125-AD2B-3C8E53272D30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C28C86B6-3630-44D0-B46A-F380A6AB0580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8FB85232-F415-4330-BFF2-2188C8D19F0F}"/>
            </a:ext>
          </a:extLst>
        </xdr:cNvPr>
        <xdr:cNvSpPr txBox="1">
          <a:spLocks noChangeArrowheads="1"/>
        </xdr:cNvSpPr>
      </xdr:nvSpPr>
      <xdr:spPr bwMode="auto">
        <a:xfrm>
          <a:off x="2990850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3905AEB-C586-4CB8-B0D0-73FE3EACB566}"/>
            </a:ext>
          </a:extLst>
        </xdr:cNvPr>
        <xdr:cNvSpPr txBox="1">
          <a:spLocks noChangeArrowheads="1"/>
        </xdr:cNvSpPr>
      </xdr:nvSpPr>
      <xdr:spPr bwMode="auto">
        <a:xfrm>
          <a:off x="2990850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99FD5553-A5D3-4A7A-A4CE-5FD80200118C}"/>
            </a:ext>
          </a:extLst>
        </xdr:cNvPr>
        <xdr:cNvSpPr txBox="1">
          <a:spLocks noChangeArrowheads="1"/>
        </xdr:cNvSpPr>
      </xdr:nvSpPr>
      <xdr:spPr bwMode="auto">
        <a:xfrm>
          <a:off x="20183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F41226A0-06A7-4DFE-A5D4-DBA96EC97B6E}"/>
            </a:ext>
          </a:extLst>
        </xdr:cNvPr>
        <xdr:cNvSpPr txBox="1">
          <a:spLocks noChangeArrowheads="1"/>
        </xdr:cNvSpPr>
      </xdr:nvSpPr>
      <xdr:spPr bwMode="auto">
        <a:xfrm>
          <a:off x="20183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62AF1588-5BD4-4635-AEDB-F74B4FEA84EC}"/>
            </a:ext>
          </a:extLst>
        </xdr:cNvPr>
        <xdr:cNvSpPr txBox="1">
          <a:spLocks noChangeArrowheads="1"/>
        </xdr:cNvSpPr>
      </xdr:nvSpPr>
      <xdr:spPr bwMode="auto">
        <a:xfrm>
          <a:off x="20183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1009306F-67B6-4BDB-962F-EE53D4F48751}"/>
            </a:ext>
          </a:extLst>
        </xdr:cNvPr>
        <xdr:cNvSpPr txBox="1">
          <a:spLocks noChangeArrowheads="1"/>
        </xdr:cNvSpPr>
      </xdr:nvSpPr>
      <xdr:spPr bwMode="auto">
        <a:xfrm>
          <a:off x="20183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9D5E940A-1677-40E2-BA5D-A5F1FCB5EA82}"/>
            </a:ext>
          </a:extLst>
        </xdr:cNvPr>
        <xdr:cNvSpPr txBox="1">
          <a:spLocks noChangeArrowheads="1"/>
        </xdr:cNvSpPr>
      </xdr:nvSpPr>
      <xdr:spPr bwMode="auto">
        <a:xfrm>
          <a:off x="20183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F1DD69D2-2269-4FF3-83DB-69C595FA5B8E}"/>
            </a:ext>
          </a:extLst>
        </xdr:cNvPr>
        <xdr:cNvSpPr txBox="1">
          <a:spLocks noChangeArrowheads="1"/>
        </xdr:cNvSpPr>
      </xdr:nvSpPr>
      <xdr:spPr bwMode="auto">
        <a:xfrm>
          <a:off x="20183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29DC034C-55E0-4B43-9CB9-5E9D80D24AD5}"/>
            </a:ext>
          </a:extLst>
        </xdr:cNvPr>
        <xdr:cNvSpPr txBox="1">
          <a:spLocks noChangeArrowheads="1"/>
        </xdr:cNvSpPr>
      </xdr:nvSpPr>
      <xdr:spPr bwMode="auto">
        <a:xfrm>
          <a:off x="20183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6F8D2D2A-8F00-4009-95EE-67188EC3278A}"/>
            </a:ext>
          </a:extLst>
        </xdr:cNvPr>
        <xdr:cNvSpPr txBox="1">
          <a:spLocks noChangeArrowheads="1"/>
        </xdr:cNvSpPr>
      </xdr:nvSpPr>
      <xdr:spPr bwMode="auto">
        <a:xfrm>
          <a:off x="20183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3FD58796-EB62-4B4A-AA81-F7E43B0A8254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801C0EB6-111D-434C-8327-77738ECDC2A5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5DB0FB96-F8C3-42E0-A294-2339A15B792C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653294EB-A9FF-4FF9-A98C-88CD44A14D2B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2DF8621F-0B63-44A7-85CF-DB2B1D4A502B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F523E46E-E4FD-4DF1-BCFA-5269EE3F2D4A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CC3A9041-395C-440A-BC29-87B67C710AEB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79772B83-83DA-41F9-B36A-80DE10164D4B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551FA11D-F035-4521-A7F3-D1D99B279FEB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D1EEDA40-CE66-458B-A2E8-C88834A3A71A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5767F4A1-F5D7-4BAD-8060-AFB7D86A170C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510B18C6-D26B-4828-86C0-523CAD9C9BED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486174E6-A6B3-4696-9E6B-7A5B5CD75E59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36A5D3BA-6EEA-422A-ACB5-FBD7438272A4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DDB22335-1391-455E-B989-18665D38710A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A4F7D003-A24C-4B86-ABD3-3AC0EFD15A84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4C6D8553-82A5-4CF6-ADE5-09F11AC8227F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1CD65C3F-D8D1-4071-BA0C-5F683D489517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641F5305-80E1-4C9C-8A67-CB5A102EDDE1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6BA0D351-7482-41A4-AE24-03D0CC27730C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E6F77C58-98E3-42BC-97B0-36E340CEC7F3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48BFAB72-FE89-492D-91F8-37B75EF33116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02DE2ACE-5873-4BCA-A8CB-5F189522BB67}"/>
            </a:ext>
          </a:extLst>
        </xdr:cNvPr>
        <xdr:cNvSpPr txBox="1">
          <a:spLocks noChangeArrowheads="1"/>
        </xdr:cNvSpPr>
      </xdr:nvSpPr>
      <xdr:spPr bwMode="auto">
        <a:xfrm>
          <a:off x="22469475" y="12296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3E57B9AA-4A91-4BE2-8680-DA75AB08E85D}"/>
            </a:ext>
          </a:extLst>
        </xdr:cNvPr>
        <xdr:cNvSpPr txBox="1">
          <a:spLocks noChangeArrowheads="1"/>
        </xdr:cNvSpPr>
      </xdr:nvSpPr>
      <xdr:spPr bwMode="auto">
        <a:xfrm>
          <a:off x="22469475" y="14258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57"/>
  <sheetViews>
    <sheetView showGridLines="0" tabSelected="1" zoomScaleNormal="100" workbookViewId="0">
      <pane xSplit="8" ySplit="8" topLeftCell="M141" activePane="bottomRight" state="frozen"/>
      <selection activeCell="I16" sqref="I16"/>
      <selection pane="topRight" activeCell="I16" sqref="I16"/>
      <selection pane="bottomLeft" activeCell="I16" sqref="I16"/>
      <selection pane="bottomRight" activeCell="O156" sqref="O156"/>
    </sheetView>
  </sheetViews>
  <sheetFormatPr baseColWidth="10" defaultColWidth="11.42578125" defaultRowHeight="15" x14ac:dyDescent="0.2"/>
  <cols>
    <col min="1" max="6" width="4.7109375" style="75" customWidth="1"/>
    <col min="7" max="7" width="16.28515625" style="75" customWidth="1"/>
    <col min="8" max="8" width="41.5703125" style="76" customWidth="1"/>
    <col min="9" max="9" width="18.42578125" style="74" customWidth="1"/>
    <col min="10" max="10" width="15.42578125" style="74" hidden="1" customWidth="1"/>
    <col min="11" max="11" width="18.7109375" style="74" bestFit="1" customWidth="1"/>
    <col min="12" max="12" width="17.28515625" style="74" hidden="1" customWidth="1"/>
    <col min="13" max="13" width="16.42578125" style="74" customWidth="1"/>
    <col min="14" max="14" width="20.140625" style="74" hidden="1" customWidth="1"/>
    <col min="15" max="15" width="16.28515625" style="74" customWidth="1"/>
    <col min="16" max="16" width="15.7109375" style="74" hidden="1" customWidth="1"/>
    <col min="17" max="17" width="16.28515625" style="74" customWidth="1"/>
    <col min="18" max="18" width="12.85546875" style="74" customWidth="1"/>
    <col min="19" max="20" width="12.7109375" style="74" customWidth="1"/>
    <col min="21" max="16384" width="11.42578125" style="74"/>
  </cols>
  <sheetData>
    <row r="1" spans="1:20" s="2" customFormat="1" x14ac:dyDescent="0.2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1"/>
    </row>
    <row r="2" spans="1:20" s="2" customFormat="1" x14ac:dyDescent="0.2">
      <c r="A2" s="138" t="s">
        <v>282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"/>
    </row>
    <row r="3" spans="1:20" s="2" customFormat="1" x14ac:dyDescent="0.2">
      <c r="A3" s="141" t="s">
        <v>276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"/>
    </row>
    <row r="4" spans="1:20" s="2" customFormat="1" ht="13.5" thickBot="1" x14ac:dyDescent="0.25">
      <c r="A4" s="99"/>
      <c r="B4" s="100"/>
      <c r="C4" s="100"/>
      <c r="D4" s="100"/>
      <c r="E4" s="87"/>
      <c r="F4" s="6"/>
      <c r="G4" s="6"/>
      <c r="H4" s="101"/>
      <c r="I4" s="101"/>
      <c r="J4" s="101"/>
      <c r="K4" s="101"/>
      <c r="L4" s="101"/>
      <c r="M4" s="101"/>
      <c r="N4" s="101"/>
      <c r="O4" s="4"/>
      <c r="P4" s="7"/>
      <c r="Q4" s="5"/>
      <c r="R4" s="1"/>
      <c r="S4" s="3"/>
      <c r="T4" s="1"/>
    </row>
    <row r="5" spans="1:20" s="2" customFormat="1" ht="16.149999999999999" customHeight="1" thickBot="1" x14ac:dyDescent="0.25">
      <c r="A5" s="108" t="s">
        <v>2</v>
      </c>
      <c r="B5" s="109"/>
      <c r="C5" s="109"/>
      <c r="D5" s="109"/>
      <c r="E5" s="109"/>
      <c r="F5" s="109"/>
      <c r="G5" s="109"/>
      <c r="H5" s="110"/>
      <c r="I5" s="111" t="s">
        <v>3</v>
      </c>
      <c r="J5" s="114" t="s">
        <v>4</v>
      </c>
      <c r="K5" s="111" t="s">
        <v>5</v>
      </c>
      <c r="L5" s="111" t="s">
        <v>6</v>
      </c>
      <c r="M5" s="111" t="s">
        <v>7</v>
      </c>
      <c r="N5" s="111" t="s">
        <v>8</v>
      </c>
      <c r="O5" s="111" t="s">
        <v>9</v>
      </c>
      <c r="P5" s="114" t="s">
        <v>10</v>
      </c>
      <c r="Q5" s="102" t="s">
        <v>11</v>
      </c>
      <c r="R5" s="102" t="s">
        <v>12</v>
      </c>
      <c r="S5" s="105" t="s">
        <v>13</v>
      </c>
      <c r="T5" s="78"/>
    </row>
    <row r="6" spans="1:20" s="13" customFormat="1" x14ac:dyDescent="0.2">
      <c r="A6" s="8" t="s">
        <v>14</v>
      </c>
      <c r="B6" s="9" t="s">
        <v>15</v>
      </c>
      <c r="C6" s="8" t="s">
        <v>16</v>
      </c>
      <c r="D6" s="10" t="s">
        <v>17</v>
      </c>
      <c r="E6" s="11" t="s">
        <v>18</v>
      </c>
      <c r="F6" s="12" t="s">
        <v>19</v>
      </c>
      <c r="G6" s="12"/>
      <c r="H6" s="117" t="s">
        <v>20</v>
      </c>
      <c r="I6" s="112"/>
      <c r="J6" s="115"/>
      <c r="K6" s="112"/>
      <c r="L6" s="112"/>
      <c r="M6" s="112"/>
      <c r="N6" s="112"/>
      <c r="O6" s="112"/>
      <c r="P6" s="115"/>
      <c r="Q6" s="103"/>
      <c r="R6" s="103"/>
      <c r="S6" s="106"/>
      <c r="T6" s="78"/>
    </row>
    <row r="7" spans="1:20" s="13" customFormat="1" x14ac:dyDescent="0.2">
      <c r="A7" s="120" t="s">
        <v>21</v>
      </c>
      <c r="B7" s="122" t="s">
        <v>22</v>
      </c>
      <c r="C7" s="120" t="s">
        <v>23</v>
      </c>
      <c r="D7" s="124" t="s">
        <v>24</v>
      </c>
      <c r="E7" s="88"/>
      <c r="F7" s="14" t="s">
        <v>25</v>
      </c>
      <c r="G7" s="14"/>
      <c r="H7" s="118"/>
      <c r="I7" s="112"/>
      <c r="J7" s="115"/>
      <c r="K7" s="112"/>
      <c r="L7" s="112"/>
      <c r="M7" s="112"/>
      <c r="N7" s="112"/>
      <c r="O7" s="112"/>
      <c r="P7" s="115"/>
      <c r="Q7" s="103"/>
      <c r="R7" s="103"/>
      <c r="S7" s="106"/>
      <c r="T7" s="78"/>
    </row>
    <row r="8" spans="1:20" s="13" customFormat="1" ht="15.75" thickBot="1" x14ac:dyDescent="0.25">
      <c r="A8" s="121"/>
      <c r="B8" s="123"/>
      <c r="C8" s="121"/>
      <c r="D8" s="125"/>
      <c r="E8" s="89"/>
      <c r="F8" s="15" t="s">
        <v>26</v>
      </c>
      <c r="G8" s="15"/>
      <c r="H8" s="119"/>
      <c r="I8" s="113"/>
      <c r="J8" s="116"/>
      <c r="K8" s="113"/>
      <c r="L8" s="113"/>
      <c r="M8" s="113"/>
      <c r="N8" s="113"/>
      <c r="O8" s="113"/>
      <c r="P8" s="116"/>
      <c r="Q8" s="104"/>
      <c r="R8" s="104"/>
      <c r="S8" s="107"/>
      <c r="T8" s="78"/>
    </row>
    <row r="9" spans="1:20" s="19" customFormat="1" ht="30" customHeight="1" x14ac:dyDescent="0.2">
      <c r="A9" s="126" t="s">
        <v>27</v>
      </c>
      <c r="B9" s="127"/>
      <c r="C9" s="127"/>
      <c r="D9" s="127"/>
      <c r="E9" s="127"/>
      <c r="F9" s="127"/>
      <c r="G9" s="127"/>
      <c r="H9" s="128"/>
      <c r="I9" s="16">
        <f t="shared" ref="I9:Q9" si="0">+I10+I47+I111+I112+I122</f>
        <v>457935092000</v>
      </c>
      <c r="J9" s="16">
        <f t="shared" si="0"/>
        <v>1236654763.6300001</v>
      </c>
      <c r="K9" s="16">
        <f>+K10+K47+K111+K112+K122</f>
        <v>323530353184.15002</v>
      </c>
      <c r="L9" s="16">
        <f t="shared" si="0"/>
        <v>2908426524.5700002</v>
      </c>
      <c r="M9" s="16">
        <f t="shared" si="0"/>
        <v>313577504798.78003</v>
      </c>
      <c r="N9" s="16">
        <f t="shared" si="0"/>
        <v>8383469448.8099995</v>
      </c>
      <c r="O9" s="16">
        <f t="shared" si="0"/>
        <v>291621787490.35999</v>
      </c>
      <c r="P9" s="16">
        <f t="shared" si="0"/>
        <v>8775131023.7099991</v>
      </c>
      <c r="Q9" s="16">
        <f t="shared" si="0"/>
        <v>291482675266.35999</v>
      </c>
      <c r="R9" s="17">
        <f>IFERROR((M9/I9),0)</f>
        <v>0.68476408617049167</v>
      </c>
      <c r="S9" s="18">
        <f>IFERROR((O9/I9),0)</f>
        <v>0.63681904397569078</v>
      </c>
      <c r="T9" s="79"/>
    </row>
    <row r="10" spans="1:20" s="27" customFormat="1" ht="30" customHeight="1" x14ac:dyDescent="0.2">
      <c r="A10" s="20">
        <v>1</v>
      </c>
      <c r="B10" s="21"/>
      <c r="C10" s="21"/>
      <c r="D10" s="22"/>
      <c r="E10" s="22"/>
      <c r="F10" s="22"/>
      <c r="G10" s="90" t="s">
        <v>226</v>
      </c>
      <c r="H10" s="23" t="s">
        <v>28</v>
      </c>
      <c r="I10" s="24">
        <f t="shared" ref="I10:Q10" si="1">+I11+I32+I36</f>
        <v>24841932000</v>
      </c>
      <c r="J10" s="24">
        <f t="shared" si="1"/>
        <v>73593844</v>
      </c>
      <c r="K10" s="24">
        <f>+K11+K32+K36</f>
        <v>19800671025</v>
      </c>
      <c r="L10" s="24">
        <f t="shared" si="1"/>
        <v>1492957395</v>
      </c>
      <c r="M10" s="24">
        <f t="shared" si="1"/>
        <v>13837591622.630001</v>
      </c>
      <c r="N10" s="24">
        <f t="shared" si="1"/>
        <v>1629845401</v>
      </c>
      <c r="O10" s="24">
        <f t="shared" si="1"/>
        <v>13107208443.630001</v>
      </c>
      <c r="P10" s="24">
        <f t="shared" si="1"/>
        <v>2112387039</v>
      </c>
      <c r="Q10" s="24">
        <f t="shared" si="1"/>
        <v>13097208443.630001</v>
      </c>
      <c r="R10" s="25">
        <f t="shared" ref="R10:R73" si="2">IFERROR((M10/I10),0)</f>
        <v>0.55702558169106975</v>
      </c>
      <c r="S10" s="26">
        <f t="shared" ref="S10:S73" si="3">IFERROR((O10/I10),0)</f>
        <v>0.52762435883126968</v>
      </c>
      <c r="T10" s="79"/>
    </row>
    <row r="11" spans="1:20" s="27" customFormat="1" ht="30" customHeight="1" x14ac:dyDescent="0.2">
      <c r="A11" s="20">
        <v>1</v>
      </c>
      <c r="B11" s="21">
        <v>0</v>
      </c>
      <c r="C11" s="21">
        <v>1</v>
      </c>
      <c r="D11" s="22"/>
      <c r="E11" s="22"/>
      <c r="F11" s="22"/>
      <c r="G11" s="90" t="s">
        <v>227</v>
      </c>
      <c r="H11" s="28" t="s">
        <v>29</v>
      </c>
      <c r="I11" s="24">
        <f t="shared" ref="I11:Q11" si="4">+I12+I16+I19+I27+I29</f>
        <v>18546626000</v>
      </c>
      <c r="J11" s="24">
        <f t="shared" si="4"/>
        <v>0</v>
      </c>
      <c r="K11" s="24">
        <f>+K12+K16+K19+K27+K29</f>
        <v>14400671803</v>
      </c>
      <c r="L11" s="24">
        <f t="shared" si="4"/>
        <v>1035943887</v>
      </c>
      <c r="M11" s="24">
        <f t="shared" si="4"/>
        <v>9098940096</v>
      </c>
      <c r="N11" s="24">
        <f t="shared" si="4"/>
        <v>1035943887</v>
      </c>
      <c r="O11" s="24">
        <f t="shared" si="4"/>
        <v>9093633101</v>
      </c>
      <c r="P11" s="24">
        <f t="shared" si="4"/>
        <v>1035943887</v>
      </c>
      <c r="Q11" s="24">
        <f t="shared" si="4"/>
        <v>9093633101</v>
      </c>
      <c r="R11" s="25">
        <f t="shared" si="2"/>
        <v>0.49059813337477126</v>
      </c>
      <c r="S11" s="26">
        <f t="shared" si="3"/>
        <v>0.49031198995439923</v>
      </c>
      <c r="T11" s="79"/>
    </row>
    <row r="12" spans="1:20" s="27" customFormat="1" ht="30" customHeight="1" x14ac:dyDescent="0.2">
      <c r="A12" s="20">
        <v>1</v>
      </c>
      <c r="B12" s="21">
        <v>0</v>
      </c>
      <c r="C12" s="21">
        <v>1</v>
      </c>
      <c r="D12" s="22" t="s">
        <v>30</v>
      </c>
      <c r="E12" s="22"/>
      <c r="F12" s="22"/>
      <c r="G12" s="90" t="s">
        <v>228</v>
      </c>
      <c r="H12" s="28" t="s">
        <v>31</v>
      </c>
      <c r="I12" s="24">
        <f t="shared" ref="I12:Q12" si="5">SUM(I13:I15)</f>
        <v>10359111000</v>
      </c>
      <c r="J12" s="24">
        <f t="shared" ref="J12" si="6">SUM(J13:J15)</f>
        <v>0</v>
      </c>
      <c r="K12" s="24">
        <f t="shared" si="5"/>
        <v>8345576067</v>
      </c>
      <c r="L12" s="24">
        <f t="shared" ref="L12" si="7">SUM(L13:L15)</f>
        <v>837029777</v>
      </c>
      <c r="M12" s="24">
        <f t="shared" si="5"/>
        <v>6711913781</v>
      </c>
      <c r="N12" s="24">
        <f t="shared" ref="N12" si="8">SUM(N13:N15)</f>
        <v>837029777</v>
      </c>
      <c r="O12" s="24">
        <f t="shared" si="5"/>
        <v>6706606786</v>
      </c>
      <c r="P12" s="24">
        <f t="shared" ref="P12" si="9">SUM(P13:P15)</f>
        <v>837029777</v>
      </c>
      <c r="Q12" s="24">
        <f t="shared" si="5"/>
        <v>6706606786</v>
      </c>
      <c r="R12" s="25">
        <f t="shared" si="2"/>
        <v>0.64792372443928825</v>
      </c>
      <c r="S12" s="26">
        <f t="shared" si="3"/>
        <v>0.64741142227359083</v>
      </c>
      <c r="T12" s="79"/>
    </row>
    <row r="13" spans="1:20" s="37" customFormat="1" ht="30" customHeight="1" x14ac:dyDescent="0.2">
      <c r="A13" s="29">
        <v>1</v>
      </c>
      <c r="B13" s="30">
        <v>0</v>
      </c>
      <c r="C13" s="30">
        <v>1</v>
      </c>
      <c r="D13" s="31">
        <v>1</v>
      </c>
      <c r="E13" s="31">
        <v>1</v>
      </c>
      <c r="F13" s="32" t="s">
        <v>32</v>
      </c>
      <c r="G13" s="91" t="s">
        <v>33</v>
      </c>
      <c r="H13" s="33" t="s">
        <v>34</v>
      </c>
      <c r="I13" s="34">
        <v>8962426668</v>
      </c>
      <c r="J13" s="34">
        <v>0</v>
      </c>
      <c r="K13" s="34">
        <v>7209941335</v>
      </c>
      <c r="L13" s="34">
        <v>807858395</v>
      </c>
      <c r="M13" s="34">
        <v>6268486343</v>
      </c>
      <c r="N13" s="34">
        <v>807858395</v>
      </c>
      <c r="O13" s="34">
        <v>6263179348</v>
      </c>
      <c r="P13" s="34">
        <v>807858395</v>
      </c>
      <c r="Q13" s="34">
        <v>6263179348</v>
      </c>
      <c r="R13" s="35">
        <f t="shared" si="2"/>
        <v>0.69941842485377204</v>
      </c>
      <c r="S13" s="36">
        <f t="shared" si="3"/>
        <v>0.69882628667550961</v>
      </c>
      <c r="T13" s="80"/>
    </row>
    <row r="14" spans="1:20" s="37" customFormat="1" ht="30" customHeight="1" x14ac:dyDescent="0.2">
      <c r="A14" s="29">
        <v>1</v>
      </c>
      <c r="B14" s="30">
        <v>0</v>
      </c>
      <c r="C14" s="30">
        <v>1</v>
      </c>
      <c r="D14" s="31">
        <v>1</v>
      </c>
      <c r="E14" s="31">
        <v>2</v>
      </c>
      <c r="F14" s="32" t="s">
        <v>32</v>
      </c>
      <c r="G14" s="91" t="s">
        <v>35</v>
      </c>
      <c r="H14" s="33" t="s">
        <v>36</v>
      </c>
      <c r="I14" s="34">
        <v>1305247999</v>
      </c>
      <c r="J14" s="34">
        <v>0</v>
      </c>
      <c r="K14" s="34">
        <v>1044198399</v>
      </c>
      <c r="L14" s="34">
        <v>22413376</v>
      </c>
      <c r="M14" s="34">
        <v>389530028</v>
      </c>
      <c r="N14" s="34">
        <v>22413376</v>
      </c>
      <c r="O14" s="34">
        <v>389530028</v>
      </c>
      <c r="P14" s="34">
        <v>22413376</v>
      </c>
      <c r="Q14" s="34">
        <v>389530028</v>
      </c>
      <c r="R14" s="35">
        <f t="shared" si="2"/>
        <v>0.29843372929775319</v>
      </c>
      <c r="S14" s="36">
        <f t="shared" si="3"/>
        <v>0.29843372929775319</v>
      </c>
      <c r="T14" s="80"/>
    </row>
    <row r="15" spans="1:20" s="37" customFormat="1" ht="30" customHeight="1" x14ac:dyDescent="0.2">
      <c r="A15" s="29">
        <v>1</v>
      </c>
      <c r="B15" s="30">
        <v>0</v>
      </c>
      <c r="C15" s="30">
        <v>1</v>
      </c>
      <c r="D15" s="31">
        <v>1</v>
      </c>
      <c r="E15" s="31">
        <v>4</v>
      </c>
      <c r="F15" s="32" t="s">
        <v>32</v>
      </c>
      <c r="G15" s="91" t="s">
        <v>37</v>
      </c>
      <c r="H15" s="33" t="s">
        <v>38</v>
      </c>
      <c r="I15" s="34">
        <v>91436333</v>
      </c>
      <c r="J15" s="34">
        <v>0</v>
      </c>
      <c r="K15" s="34">
        <v>91436333</v>
      </c>
      <c r="L15" s="34">
        <v>6758006</v>
      </c>
      <c r="M15" s="34">
        <v>53897410</v>
      </c>
      <c r="N15" s="34">
        <v>6758006</v>
      </c>
      <c r="O15" s="34">
        <v>53897410</v>
      </c>
      <c r="P15" s="34">
        <v>6758006</v>
      </c>
      <c r="Q15" s="34">
        <v>53897410</v>
      </c>
      <c r="R15" s="35">
        <f t="shared" si="2"/>
        <v>0.58945288193042478</v>
      </c>
      <c r="S15" s="36">
        <f t="shared" si="3"/>
        <v>0.58945288193042478</v>
      </c>
      <c r="T15" s="80"/>
    </row>
    <row r="16" spans="1:20" s="27" customFormat="1" ht="30" customHeight="1" x14ac:dyDescent="0.2">
      <c r="A16" s="20">
        <v>1</v>
      </c>
      <c r="B16" s="21">
        <v>0</v>
      </c>
      <c r="C16" s="21">
        <v>1</v>
      </c>
      <c r="D16" s="38">
        <v>4</v>
      </c>
      <c r="E16" s="22"/>
      <c r="F16" s="22"/>
      <c r="G16" s="90" t="s">
        <v>229</v>
      </c>
      <c r="H16" s="28" t="s">
        <v>39</v>
      </c>
      <c r="I16" s="24">
        <f>SUM(I17:I18)</f>
        <v>3367720000</v>
      </c>
      <c r="J16" s="24">
        <f t="shared" ref="J16:Q16" si="10">SUM(J17:J18)</f>
        <v>0</v>
      </c>
      <c r="K16" s="24">
        <f t="shared" si="10"/>
        <v>3329176000</v>
      </c>
      <c r="L16" s="24">
        <f t="shared" si="10"/>
        <v>143091880</v>
      </c>
      <c r="M16" s="24">
        <f t="shared" si="10"/>
        <v>1175566268</v>
      </c>
      <c r="N16" s="24">
        <f t="shared" si="10"/>
        <v>143091880</v>
      </c>
      <c r="O16" s="24">
        <f t="shared" si="10"/>
        <v>1175566268</v>
      </c>
      <c r="P16" s="24">
        <f t="shared" si="10"/>
        <v>143091880</v>
      </c>
      <c r="Q16" s="24">
        <f t="shared" si="10"/>
        <v>1175566268</v>
      </c>
      <c r="R16" s="39">
        <f t="shared" si="2"/>
        <v>0.3490688857743518</v>
      </c>
      <c r="S16" s="36">
        <f t="shared" si="3"/>
        <v>0.3490688857743518</v>
      </c>
      <c r="T16" s="80"/>
    </row>
    <row r="17" spans="1:20" s="37" customFormat="1" ht="30" customHeight="1" x14ac:dyDescent="0.2">
      <c r="A17" s="29">
        <v>1</v>
      </c>
      <c r="B17" s="30">
        <v>0</v>
      </c>
      <c r="C17" s="30">
        <v>1</v>
      </c>
      <c r="D17" s="31">
        <v>4</v>
      </c>
      <c r="E17" s="31">
        <v>1</v>
      </c>
      <c r="F17" s="32" t="s">
        <v>32</v>
      </c>
      <c r="G17" s="91" t="s">
        <v>40</v>
      </c>
      <c r="H17" s="33" t="s">
        <v>41</v>
      </c>
      <c r="I17" s="34">
        <f>2143593600+470000000</f>
        <v>2613593600</v>
      </c>
      <c r="J17" s="34">
        <f>IFERROR(VLOOKUP(G17,#REF!,19,0),0)</f>
        <v>0</v>
      </c>
      <c r="K17" s="34">
        <f>2120874880+455000000</f>
        <v>2575874880</v>
      </c>
      <c r="L17" s="34">
        <v>82367542</v>
      </c>
      <c r="M17" s="34">
        <v>697302044</v>
      </c>
      <c r="N17" s="34">
        <v>82367542</v>
      </c>
      <c r="O17" s="34">
        <v>697302044</v>
      </c>
      <c r="P17" s="34">
        <v>82367542</v>
      </c>
      <c r="Q17" s="34">
        <v>697302044</v>
      </c>
      <c r="R17" s="35">
        <f t="shared" si="2"/>
        <v>0.26679819081283335</v>
      </c>
      <c r="S17" s="36">
        <f t="shared" si="3"/>
        <v>0.26679819081283335</v>
      </c>
      <c r="T17" s="80"/>
    </row>
    <row r="18" spans="1:20" s="37" customFormat="1" ht="30" customHeight="1" x14ac:dyDescent="0.2">
      <c r="A18" s="29">
        <v>1</v>
      </c>
      <c r="B18" s="30">
        <v>0</v>
      </c>
      <c r="C18" s="30">
        <v>1</v>
      </c>
      <c r="D18" s="31">
        <v>4</v>
      </c>
      <c r="E18" s="31">
        <v>2</v>
      </c>
      <c r="F18" s="32" t="s">
        <v>32</v>
      </c>
      <c r="G18" s="91" t="s">
        <v>42</v>
      </c>
      <c r="H18" s="33" t="s">
        <v>43</v>
      </c>
      <c r="I18" s="34">
        <v>754126400</v>
      </c>
      <c r="J18" s="34">
        <f>IFERROR(VLOOKUP(G18,#REF!,19,0),0)</f>
        <v>0</v>
      </c>
      <c r="K18" s="34">
        <v>753301120</v>
      </c>
      <c r="L18" s="34">
        <v>60724338</v>
      </c>
      <c r="M18" s="34">
        <v>478264224</v>
      </c>
      <c r="N18" s="34">
        <v>60724338</v>
      </c>
      <c r="O18" s="34">
        <v>478264224</v>
      </c>
      <c r="P18" s="34">
        <v>60724338</v>
      </c>
      <c r="Q18" s="34">
        <v>478264224</v>
      </c>
      <c r="R18" s="35">
        <f t="shared" si="2"/>
        <v>0.63419636814199842</v>
      </c>
      <c r="S18" s="36">
        <f t="shared" si="3"/>
        <v>0.63419636814199842</v>
      </c>
      <c r="T18" s="80"/>
    </row>
    <row r="19" spans="1:20" s="27" customFormat="1" ht="30" customHeight="1" x14ac:dyDescent="0.2">
      <c r="A19" s="20">
        <v>1</v>
      </c>
      <c r="B19" s="21">
        <v>0</v>
      </c>
      <c r="C19" s="21">
        <v>1</v>
      </c>
      <c r="D19" s="38">
        <v>5</v>
      </c>
      <c r="E19" s="22"/>
      <c r="F19" s="22"/>
      <c r="G19" s="90" t="s">
        <v>230</v>
      </c>
      <c r="H19" s="23" t="s">
        <v>44</v>
      </c>
      <c r="I19" s="24">
        <f t="shared" ref="I19:Q19" si="11">SUM(I20:I26)</f>
        <v>3270950000</v>
      </c>
      <c r="J19" s="24">
        <f t="shared" si="11"/>
        <v>0</v>
      </c>
      <c r="K19" s="24">
        <f t="shared" si="11"/>
        <v>2616760000</v>
      </c>
      <c r="L19" s="24">
        <f t="shared" si="11"/>
        <v>55822230</v>
      </c>
      <c r="M19" s="24">
        <f t="shared" si="11"/>
        <v>1103285169</v>
      </c>
      <c r="N19" s="24">
        <f t="shared" si="11"/>
        <v>55822230</v>
      </c>
      <c r="O19" s="24">
        <f t="shared" si="11"/>
        <v>1103285169</v>
      </c>
      <c r="P19" s="24">
        <f t="shared" si="11"/>
        <v>55822230</v>
      </c>
      <c r="Q19" s="24">
        <f t="shared" si="11"/>
        <v>1103285169</v>
      </c>
      <c r="R19" s="39">
        <f t="shared" si="2"/>
        <v>0.33729808434858377</v>
      </c>
      <c r="S19" s="26">
        <f t="shared" si="3"/>
        <v>0.33729808434858377</v>
      </c>
      <c r="T19" s="81"/>
    </row>
    <row r="20" spans="1:20" s="37" customFormat="1" ht="30" customHeight="1" x14ac:dyDescent="0.2">
      <c r="A20" s="29">
        <v>1</v>
      </c>
      <c r="B20" s="30">
        <v>0</v>
      </c>
      <c r="C20" s="30">
        <v>1</v>
      </c>
      <c r="D20" s="31">
        <v>5</v>
      </c>
      <c r="E20" s="31">
        <v>2</v>
      </c>
      <c r="F20" s="32" t="s">
        <v>32</v>
      </c>
      <c r="G20" s="91" t="s">
        <v>45</v>
      </c>
      <c r="H20" s="40" t="s">
        <v>46</v>
      </c>
      <c r="I20" s="34">
        <v>392514000</v>
      </c>
      <c r="J20" s="34">
        <v>0</v>
      </c>
      <c r="K20" s="34">
        <v>314011200</v>
      </c>
      <c r="L20" s="34">
        <v>12474263</v>
      </c>
      <c r="M20" s="34">
        <v>193219929</v>
      </c>
      <c r="N20" s="34">
        <v>12474263</v>
      </c>
      <c r="O20" s="34">
        <v>193219929</v>
      </c>
      <c r="P20" s="34">
        <v>12474263</v>
      </c>
      <c r="Q20" s="34">
        <v>193219929</v>
      </c>
      <c r="R20" s="35">
        <f t="shared" si="2"/>
        <v>0.49226251547715494</v>
      </c>
      <c r="S20" s="36">
        <f t="shared" si="3"/>
        <v>0.49226251547715494</v>
      </c>
      <c r="T20" s="80"/>
    </row>
    <row r="21" spans="1:20" s="37" customFormat="1" ht="30" customHeight="1" x14ac:dyDescent="0.2">
      <c r="A21" s="29">
        <v>1</v>
      </c>
      <c r="B21" s="30">
        <v>0</v>
      </c>
      <c r="C21" s="30">
        <v>1</v>
      </c>
      <c r="D21" s="31">
        <v>5</v>
      </c>
      <c r="E21" s="31">
        <v>5</v>
      </c>
      <c r="F21" s="32" t="s">
        <v>32</v>
      </c>
      <c r="G21" s="91" t="s">
        <v>47</v>
      </c>
      <c r="H21" s="40" t="s">
        <v>48</v>
      </c>
      <c r="I21" s="34">
        <v>65419000</v>
      </c>
      <c r="J21" s="34">
        <v>0</v>
      </c>
      <c r="K21" s="34">
        <v>52335200</v>
      </c>
      <c r="L21" s="34">
        <v>2954660</v>
      </c>
      <c r="M21" s="34">
        <v>40842010</v>
      </c>
      <c r="N21" s="34">
        <v>2954660</v>
      </c>
      <c r="O21" s="34">
        <v>40842010</v>
      </c>
      <c r="P21" s="34">
        <v>2954660</v>
      </c>
      <c r="Q21" s="34">
        <v>40842010</v>
      </c>
      <c r="R21" s="35">
        <f t="shared" si="2"/>
        <v>0.62431419006710587</v>
      </c>
      <c r="S21" s="36">
        <f t="shared" si="3"/>
        <v>0.62431419006710587</v>
      </c>
      <c r="T21" s="80"/>
    </row>
    <row r="22" spans="1:20" s="37" customFormat="1" ht="30" customHeight="1" x14ac:dyDescent="0.2">
      <c r="A22" s="29">
        <v>1</v>
      </c>
      <c r="B22" s="30">
        <v>0</v>
      </c>
      <c r="C22" s="30">
        <v>1</v>
      </c>
      <c r="D22" s="31">
        <v>5</v>
      </c>
      <c r="E22" s="31">
        <v>14</v>
      </c>
      <c r="F22" s="32" t="s">
        <v>32</v>
      </c>
      <c r="G22" s="91" t="s">
        <v>49</v>
      </c>
      <c r="H22" s="40" t="s">
        <v>50</v>
      </c>
      <c r="I22" s="34">
        <v>588771000</v>
      </c>
      <c r="J22" s="34">
        <v>0</v>
      </c>
      <c r="K22" s="34">
        <v>471016800</v>
      </c>
      <c r="L22" s="34">
        <v>3245946</v>
      </c>
      <c r="M22" s="34">
        <v>418296632</v>
      </c>
      <c r="N22" s="34">
        <v>3245946</v>
      </c>
      <c r="O22" s="34">
        <v>418296632</v>
      </c>
      <c r="P22" s="34">
        <v>3245946</v>
      </c>
      <c r="Q22" s="34">
        <v>418296632</v>
      </c>
      <c r="R22" s="35">
        <f t="shared" si="2"/>
        <v>0.71045726097243245</v>
      </c>
      <c r="S22" s="36">
        <f t="shared" si="3"/>
        <v>0.71045726097243245</v>
      </c>
      <c r="T22" s="80"/>
    </row>
    <row r="23" spans="1:20" s="37" customFormat="1" ht="30" customHeight="1" x14ac:dyDescent="0.2">
      <c r="A23" s="29">
        <v>1</v>
      </c>
      <c r="B23" s="30">
        <v>0</v>
      </c>
      <c r="C23" s="30">
        <v>1</v>
      </c>
      <c r="D23" s="31">
        <v>5</v>
      </c>
      <c r="E23" s="31">
        <v>15</v>
      </c>
      <c r="F23" s="32" t="s">
        <v>32</v>
      </c>
      <c r="G23" s="91" t="s">
        <v>51</v>
      </c>
      <c r="H23" s="40" t="s">
        <v>52</v>
      </c>
      <c r="I23" s="34">
        <v>621480500</v>
      </c>
      <c r="J23" s="34">
        <v>0</v>
      </c>
      <c r="K23" s="34">
        <v>497184400</v>
      </c>
      <c r="L23" s="34">
        <v>26057810</v>
      </c>
      <c r="M23" s="34">
        <v>351301282</v>
      </c>
      <c r="N23" s="34">
        <v>26057810</v>
      </c>
      <c r="O23" s="34">
        <v>351301282</v>
      </c>
      <c r="P23" s="34">
        <v>26057810</v>
      </c>
      <c r="Q23" s="34">
        <v>351301282</v>
      </c>
      <c r="R23" s="35">
        <f t="shared" si="2"/>
        <v>0.56526517243903873</v>
      </c>
      <c r="S23" s="36">
        <f t="shared" si="3"/>
        <v>0.56526517243903873</v>
      </c>
      <c r="T23" s="80"/>
    </row>
    <row r="24" spans="1:20" s="37" customFormat="1" ht="30" customHeight="1" x14ac:dyDescent="0.2">
      <c r="A24" s="29">
        <v>1</v>
      </c>
      <c r="B24" s="30">
        <v>0</v>
      </c>
      <c r="C24" s="30">
        <v>1</v>
      </c>
      <c r="D24" s="31">
        <v>5</v>
      </c>
      <c r="E24" s="31">
        <v>16</v>
      </c>
      <c r="F24" s="32" t="s">
        <v>32</v>
      </c>
      <c r="G24" s="91" t="s">
        <v>53</v>
      </c>
      <c r="H24" s="40" t="s">
        <v>54</v>
      </c>
      <c r="I24" s="34">
        <v>1308380000</v>
      </c>
      <c r="J24" s="34">
        <v>0</v>
      </c>
      <c r="K24" s="34">
        <v>1046704000</v>
      </c>
      <c r="L24" s="34">
        <v>11089551</v>
      </c>
      <c r="M24" s="34">
        <v>59267506</v>
      </c>
      <c r="N24" s="34">
        <v>11089551</v>
      </c>
      <c r="O24" s="34">
        <v>59267506</v>
      </c>
      <c r="P24" s="34">
        <v>11089551</v>
      </c>
      <c r="Q24" s="34">
        <v>59267506</v>
      </c>
      <c r="R24" s="35">
        <f t="shared" si="2"/>
        <v>4.5298388847276785E-2</v>
      </c>
      <c r="S24" s="36">
        <f t="shared" si="3"/>
        <v>4.5298388847276785E-2</v>
      </c>
      <c r="T24" s="80"/>
    </row>
    <row r="25" spans="1:20" s="37" customFormat="1" ht="30" customHeight="1" x14ac:dyDescent="0.2">
      <c r="A25" s="29">
        <v>1</v>
      </c>
      <c r="B25" s="30">
        <v>0</v>
      </c>
      <c r="C25" s="30">
        <v>1</v>
      </c>
      <c r="D25" s="31">
        <v>5</v>
      </c>
      <c r="E25" s="31">
        <v>47</v>
      </c>
      <c r="F25" s="32" t="s">
        <v>32</v>
      </c>
      <c r="G25" s="91" t="s">
        <v>55</v>
      </c>
      <c r="H25" s="40" t="s">
        <v>56</v>
      </c>
      <c r="I25" s="34">
        <v>228966500</v>
      </c>
      <c r="J25" s="34">
        <v>0</v>
      </c>
      <c r="K25" s="34">
        <v>183173200</v>
      </c>
      <c r="L25" s="34">
        <v>0</v>
      </c>
      <c r="M25" s="34">
        <v>3336828</v>
      </c>
      <c r="N25" s="34">
        <v>0</v>
      </c>
      <c r="O25" s="34">
        <v>3336828</v>
      </c>
      <c r="P25" s="34">
        <v>0</v>
      </c>
      <c r="Q25" s="34">
        <v>3336828</v>
      </c>
      <c r="R25" s="35">
        <f t="shared" si="2"/>
        <v>1.4573433231498931E-2</v>
      </c>
      <c r="S25" s="36">
        <f t="shared" si="3"/>
        <v>1.4573433231498931E-2</v>
      </c>
      <c r="T25" s="80"/>
    </row>
    <row r="26" spans="1:20" s="37" customFormat="1" ht="30" customHeight="1" x14ac:dyDescent="0.2">
      <c r="A26" s="29">
        <v>1</v>
      </c>
      <c r="B26" s="30">
        <v>0</v>
      </c>
      <c r="C26" s="30">
        <v>1</v>
      </c>
      <c r="D26" s="31">
        <v>5</v>
      </c>
      <c r="E26" s="31">
        <v>92</v>
      </c>
      <c r="F26" s="32" t="s">
        <v>32</v>
      </c>
      <c r="G26" s="91" t="s">
        <v>57</v>
      </c>
      <c r="H26" s="40" t="s">
        <v>58</v>
      </c>
      <c r="I26" s="34">
        <v>65419000</v>
      </c>
      <c r="J26" s="34">
        <v>0</v>
      </c>
      <c r="K26" s="34">
        <v>52335200</v>
      </c>
      <c r="L26" s="34">
        <v>0</v>
      </c>
      <c r="M26" s="34">
        <v>37020982</v>
      </c>
      <c r="N26" s="34">
        <v>0</v>
      </c>
      <c r="O26" s="34">
        <v>37020982</v>
      </c>
      <c r="P26" s="34">
        <v>0</v>
      </c>
      <c r="Q26" s="34">
        <v>37020982</v>
      </c>
      <c r="R26" s="35">
        <f t="shared" si="2"/>
        <v>0.56590565432061024</v>
      </c>
      <c r="S26" s="36">
        <f t="shared" si="3"/>
        <v>0.56590565432061024</v>
      </c>
      <c r="T26" s="80"/>
    </row>
    <row r="27" spans="1:20" s="42" customFormat="1" ht="30" customHeight="1" x14ac:dyDescent="0.25">
      <c r="A27" s="20">
        <v>1</v>
      </c>
      <c r="B27" s="21">
        <v>0</v>
      </c>
      <c r="C27" s="21">
        <v>1</v>
      </c>
      <c r="D27" s="38">
        <v>0</v>
      </c>
      <c r="E27" s="22"/>
      <c r="F27" s="22"/>
      <c r="G27" s="90" t="s">
        <v>59</v>
      </c>
      <c r="H27" s="23" t="s">
        <v>60</v>
      </c>
      <c r="I27" s="24">
        <f>+I28</f>
        <v>1439651000</v>
      </c>
      <c r="J27" s="24">
        <f t="shared" ref="J27:Q27" si="12">+J28</f>
        <v>0</v>
      </c>
      <c r="K27" s="24">
        <f t="shared" si="12"/>
        <v>0</v>
      </c>
      <c r="L27" s="24">
        <f t="shared" si="12"/>
        <v>0</v>
      </c>
      <c r="M27" s="24">
        <f t="shared" si="12"/>
        <v>0</v>
      </c>
      <c r="N27" s="24">
        <f t="shared" si="12"/>
        <v>0</v>
      </c>
      <c r="O27" s="24">
        <f t="shared" si="12"/>
        <v>0</v>
      </c>
      <c r="P27" s="24">
        <f t="shared" si="12"/>
        <v>0</v>
      </c>
      <c r="Q27" s="24">
        <f t="shared" si="12"/>
        <v>0</v>
      </c>
      <c r="R27" s="39">
        <f t="shared" si="2"/>
        <v>0</v>
      </c>
      <c r="S27" s="41">
        <f t="shared" si="3"/>
        <v>0</v>
      </c>
      <c r="T27" s="82"/>
    </row>
    <row r="28" spans="1:20" s="37" customFormat="1" ht="30" customHeight="1" x14ac:dyDescent="0.2">
      <c r="A28" s="29">
        <v>1</v>
      </c>
      <c r="B28" s="30">
        <v>0</v>
      </c>
      <c r="C28" s="30">
        <v>1</v>
      </c>
      <c r="D28" s="31">
        <v>0</v>
      </c>
      <c r="E28" s="31"/>
      <c r="F28" s="32" t="s">
        <v>32</v>
      </c>
      <c r="G28" s="91" t="s">
        <v>59</v>
      </c>
      <c r="H28" s="40" t="s">
        <v>61</v>
      </c>
      <c r="I28" s="34">
        <v>1439651000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5">
        <f t="shared" si="2"/>
        <v>0</v>
      </c>
      <c r="S28" s="43">
        <f t="shared" si="3"/>
        <v>0</v>
      </c>
      <c r="T28" s="80"/>
    </row>
    <row r="29" spans="1:20" s="42" customFormat="1" ht="30" customHeight="1" x14ac:dyDescent="0.25">
      <c r="A29" s="20">
        <v>1</v>
      </c>
      <c r="B29" s="21">
        <v>0</v>
      </c>
      <c r="C29" s="21">
        <v>1</v>
      </c>
      <c r="D29" s="38">
        <v>9</v>
      </c>
      <c r="E29" s="22"/>
      <c r="F29" s="22"/>
      <c r="G29" s="90" t="s">
        <v>231</v>
      </c>
      <c r="H29" s="23" t="s">
        <v>62</v>
      </c>
      <c r="I29" s="24">
        <f t="shared" ref="I29:Q29" si="13">SUM(I30:I31)</f>
        <v>109194000</v>
      </c>
      <c r="J29" s="24">
        <f t="shared" si="13"/>
        <v>0</v>
      </c>
      <c r="K29" s="24">
        <f t="shared" si="13"/>
        <v>109159736</v>
      </c>
      <c r="L29" s="24">
        <f t="shared" si="13"/>
        <v>0</v>
      </c>
      <c r="M29" s="24">
        <f t="shared" si="13"/>
        <v>108174878</v>
      </c>
      <c r="N29" s="24">
        <f t="shared" si="13"/>
        <v>0</v>
      </c>
      <c r="O29" s="24">
        <f t="shared" si="13"/>
        <v>108174878</v>
      </c>
      <c r="P29" s="24">
        <f t="shared" si="13"/>
        <v>0</v>
      </c>
      <c r="Q29" s="24">
        <f t="shared" si="13"/>
        <v>108174878</v>
      </c>
      <c r="R29" s="39">
        <f t="shared" si="2"/>
        <v>0.99066686814293825</v>
      </c>
      <c r="S29" s="26">
        <f t="shared" si="3"/>
        <v>0.99066686814293825</v>
      </c>
      <c r="T29" s="83"/>
    </row>
    <row r="30" spans="1:20" s="37" customFormat="1" ht="30" customHeight="1" x14ac:dyDescent="0.2">
      <c r="A30" s="29">
        <v>1</v>
      </c>
      <c r="B30" s="30">
        <v>0</v>
      </c>
      <c r="C30" s="30">
        <v>1</v>
      </c>
      <c r="D30" s="31">
        <v>9</v>
      </c>
      <c r="E30" s="31">
        <v>1</v>
      </c>
      <c r="F30" s="32" t="s">
        <v>32</v>
      </c>
      <c r="G30" s="91" t="s">
        <v>63</v>
      </c>
      <c r="H30" s="33" t="s">
        <v>64</v>
      </c>
      <c r="I30" s="34">
        <v>32022680</v>
      </c>
      <c r="J30" s="34">
        <v>0</v>
      </c>
      <c r="K30" s="34">
        <v>32022680</v>
      </c>
      <c r="L30" s="34">
        <v>0</v>
      </c>
      <c r="M30" s="34">
        <v>31520647</v>
      </c>
      <c r="N30" s="34">
        <v>0</v>
      </c>
      <c r="O30" s="34">
        <v>31520647</v>
      </c>
      <c r="P30" s="34">
        <v>0</v>
      </c>
      <c r="Q30" s="34">
        <v>31520647</v>
      </c>
      <c r="R30" s="35">
        <f t="shared" si="2"/>
        <v>0.984322580121339</v>
      </c>
      <c r="S30" s="36">
        <f t="shared" si="3"/>
        <v>0.984322580121339</v>
      </c>
      <c r="T30" s="80"/>
    </row>
    <row r="31" spans="1:20" s="37" customFormat="1" ht="30" customHeight="1" x14ac:dyDescent="0.2">
      <c r="A31" s="29">
        <v>1</v>
      </c>
      <c r="B31" s="30">
        <v>0</v>
      </c>
      <c r="C31" s="30">
        <v>1</v>
      </c>
      <c r="D31" s="31">
        <v>9</v>
      </c>
      <c r="E31" s="31">
        <v>3</v>
      </c>
      <c r="F31" s="32" t="s">
        <v>32</v>
      </c>
      <c r="G31" s="91" t="s">
        <v>65</v>
      </c>
      <c r="H31" s="33" t="s">
        <v>66</v>
      </c>
      <c r="I31" s="34">
        <v>77171320</v>
      </c>
      <c r="J31" s="34">
        <v>0</v>
      </c>
      <c r="K31" s="34">
        <v>77137056</v>
      </c>
      <c r="L31" s="34">
        <v>0</v>
      </c>
      <c r="M31" s="34">
        <v>76654231</v>
      </c>
      <c r="N31" s="34">
        <v>0</v>
      </c>
      <c r="O31" s="34">
        <v>76654231</v>
      </c>
      <c r="P31" s="34">
        <v>0</v>
      </c>
      <c r="Q31" s="34">
        <v>76654231</v>
      </c>
      <c r="R31" s="35">
        <f t="shared" si="2"/>
        <v>0.99329946669306679</v>
      </c>
      <c r="S31" s="36">
        <f t="shared" si="3"/>
        <v>0.99329946669306679</v>
      </c>
      <c r="T31" s="80"/>
    </row>
    <row r="32" spans="1:20" s="27" customFormat="1" ht="30" customHeight="1" x14ac:dyDescent="0.2">
      <c r="A32" s="20">
        <v>1</v>
      </c>
      <c r="B32" s="21">
        <v>0</v>
      </c>
      <c r="C32" s="21">
        <v>2</v>
      </c>
      <c r="D32" s="22"/>
      <c r="E32" s="22"/>
      <c r="F32" s="38">
        <v>20</v>
      </c>
      <c r="G32" s="92" t="s">
        <v>232</v>
      </c>
      <c r="H32" s="28" t="s">
        <v>67</v>
      </c>
      <c r="I32" s="24">
        <f>SUM(I33:I35)</f>
        <v>1573836000</v>
      </c>
      <c r="J32" s="24">
        <f t="shared" ref="J32:Q32" si="14">SUM(J33:J35)</f>
        <v>-11392616</v>
      </c>
      <c r="K32" s="24">
        <f t="shared" si="14"/>
        <v>1537836762</v>
      </c>
      <c r="L32" s="24">
        <f t="shared" si="14"/>
        <v>10899812</v>
      </c>
      <c r="M32" s="24">
        <f t="shared" si="14"/>
        <v>1514950872</v>
      </c>
      <c r="N32" s="24">
        <f t="shared" si="14"/>
        <v>147787818</v>
      </c>
      <c r="O32" s="24">
        <f t="shared" si="14"/>
        <v>789874688</v>
      </c>
      <c r="P32" s="24">
        <f t="shared" si="14"/>
        <v>137791718</v>
      </c>
      <c r="Q32" s="24">
        <f t="shared" si="14"/>
        <v>779874688</v>
      </c>
      <c r="R32" s="39">
        <f t="shared" si="2"/>
        <v>0.96258496565080476</v>
      </c>
      <c r="S32" s="26">
        <f t="shared" si="3"/>
        <v>0.50187865063450066</v>
      </c>
      <c r="T32" s="81"/>
    </row>
    <row r="33" spans="1:20" s="37" customFormat="1" ht="30" customHeight="1" x14ac:dyDescent="0.2">
      <c r="A33" s="29">
        <v>1</v>
      </c>
      <c r="B33" s="30">
        <v>0</v>
      </c>
      <c r="C33" s="30">
        <v>2</v>
      </c>
      <c r="D33" s="31">
        <v>12</v>
      </c>
      <c r="E33" s="32"/>
      <c r="F33" s="31">
        <v>20</v>
      </c>
      <c r="G33" s="93" t="s">
        <v>68</v>
      </c>
      <c r="H33" s="33" t="s">
        <v>69</v>
      </c>
      <c r="I33" s="34">
        <v>1480606368</v>
      </c>
      <c r="J33" s="34">
        <v>-23838861</v>
      </c>
      <c r="K33" s="34">
        <v>1444660885</v>
      </c>
      <c r="L33" s="34">
        <v>-15584933</v>
      </c>
      <c r="M33" s="34">
        <v>1423913240</v>
      </c>
      <c r="N33" s="34">
        <v>141705420</v>
      </c>
      <c r="O33" s="34">
        <v>759945498</v>
      </c>
      <c r="P33" s="34">
        <v>131705420</v>
      </c>
      <c r="Q33" s="34">
        <v>749945498</v>
      </c>
      <c r="R33" s="35">
        <f t="shared" si="2"/>
        <v>0.96170952035240742</v>
      </c>
      <c r="S33" s="36">
        <f t="shared" si="3"/>
        <v>0.51326639843278044</v>
      </c>
      <c r="T33" s="80"/>
    </row>
    <row r="34" spans="1:20" s="37" customFormat="1" ht="30" customHeight="1" x14ac:dyDescent="0.2">
      <c r="A34" s="29">
        <v>1</v>
      </c>
      <c r="B34" s="30">
        <v>0</v>
      </c>
      <c r="C34" s="30">
        <v>2</v>
      </c>
      <c r="D34" s="31">
        <v>14</v>
      </c>
      <c r="E34" s="32"/>
      <c r="F34" s="31">
        <v>20</v>
      </c>
      <c r="G34" s="93" t="s">
        <v>70</v>
      </c>
      <c r="H34" s="33" t="s">
        <v>71</v>
      </c>
      <c r="I34" s="34">
        <v>92229632</v>
      </c>
      <c r="J34" s="34">
        <v>12446245</v>
      </c>
      <c r="K34" s="34">
        <v>92175877</v>
      </c>
      <c r="L34" s="34">
        <v>26480845</v>
      </c>
      <c r="M34" s="34">
        <v>91014232</v>
      </c>
      <c r="N34" s="34">
        <v>6078498</v>
      </c>
      <c r="O34" s="34">
        <v>29905790</v>
      </c>
      <c r="P34" s="34">
        <v>6078498</v>
      </c>
      <c r="Q34" s="34">
        <v>29905790</v>
      </c>
      <c r="R34" s="35">
        <f t="shared" si="2"/>
        <v>0.98682202266620778</v>
      </c>
      <c r="S34" s="36">
        <f t="shared" si="3"/>
        <v>0.32425359780249369</v>
      </c>
      <c r="T34" s="80"/>
    </row>
    <row r="35" spans="1:20" s="37" customFormat="1" ht="30" customHeight="1" x14ac:dyDescent="0.2">
      <c r="A35" s="29">
        <v>1</v>
      </c>
      <c r="B35" s="30">
        <v>0</v>
      </c>
      <c r="C35" s="30">
        <v>2</v>
      </c>
      <c r="D35" s="31">
        <v>100</v>
      </c>
      <c r="E35" s="32"/>
      <c r="F35" s="31">
        <v>20</v>
      </c>
      <c r="G35" s="93" t="s">
        <v>72</v>
      </c>
      <c r="H35" s="33" t="s">
        <v>73</v>
      </c>
      <c r="I35" s="34">
        <v>1000000</v>
      </c>
      <c r="J35" s="34">
        <v>0</v>
      </c>
      <c r="K35" s="34">
        <v>1000000</v>
      </c>
      <c r="L35" s="34">
        <v>3900</v>
      </c>
      <c r="M35" s="34">
        <v>23400</v>
      </c>
      <c r="N35" s="34">
        <v>3900</v>
      </c>
      <c r="O35" s="34">
        <v>23400</v>
      </c>
      <c r="P35" s="34">
        <v>7800</v>
      </c>
      <c r="Q35" s="34">
        <v>23400</v>
      </c>
      <c r="R35" s="35">
        <f t="shared" si="2"/>
        <v>2.3400000000000001E-2</v>
      </c>
      <c r="S35" s="36">
        <f t="shared" si="3"/>
        <v>2.3400000000000001E-2</v>
      </c>
      <c r="T35" s="80"/>
    </row>
    <row r="36" spans="1:20" s="42" customFormat="1" ht="30" customHeight="1" x14ac:dyDescent="0.25">
      <c r="A36" s="20">
        <v>1</v>
      </c>
      <c r="B36" s="21">
        <v>0</v>
      </c>
      <c r="C36" s="21">
        <v>5</v>
      </c>
      <c r="D36" s="22"/>
      <c r="E36" s="22"/>
      <c r="F36" s="22"/>
      <c r="G36" s="92" t="s">
        <v>233</v>
      </c>
      <c r="H36" s="28" t="s">
        <v>74</v>
      </c>
      <c r="I36" s="24">
        <f t="shared" ref="I36:J36" si="15">I37+I42+I45+I46</f>
        <v>4721470000</v>
      </c>
      <c r="J36" s="24">
        <f t="shared" si="15"/>
        <v>84986460</v>
      </c>
      <c r="K36" s="24">
        <f>K37+K42+K45+K46</f>
        <v>3862162460</v>
      </c>
      <c r="L36" s="24">
        <f t="shared" ref="L36:Q36" si="16">L37+L42+L45+L46</f>
        <v>446113696</v>
      </c>
      <c r="M36" s="24">
        <f t="shared" si="16"/>
        <v>3223700654.6300001</v>
      </c>
      <c r="N36" s="24">
        <f t="shared" si="16"/>
        <v>446113696</v>
      </c>
      <c r="O36" s="24">
        <f t="shared" si="16"/>
        <v>3223700654.6300001</v>
      </c>
      <c r="P36" s="24">
        <f t="shared" si="16"/>
        <v>938651434</v>
      </c>
      <c r="Q36" s="24">
        <f t="shared" si="16"/>
        <v>3223700654.6300001</v>
      </c>
      <c r="R36" s="39">
        <f t="shared" si="2"/>
        <v>0.68277478298707817</v>
      </c>
      <c r="S36" s="26">
        <f t="shared" si="3"/>
        <v>0.68277478298707817</v>
      </c>
      <c r="T36" s="83"/>
    </row>
    <row r="37" spans="1:20" s="27" customFormat="1" ht="30" customHeight="1" x14ac:dyDescent="0.2">
      <c r="A37" s="20">
        <v>1</v>
      </c>
      <c r="B37" s="21">
        <v>0</v>
      </c>
      <c r="C37" s="21">
        <v>5</v>
      </c>
      <c r="D37" s="38">
        <v>1</v>
      </c>
      <c r="E37" s="22"/>
      <c r="F37" s="22"/>
      <c r="G37" s="92" t="s">
        <v>234</v>
      </c>
      <c r="H37" s="28" t="s">
        <v>75</v>
      </c>
      <c r="I37" s="24">
        <f t="shared" ref="I37" si="17">SUM(I38:I41)</f>
        <v>2360735000</v>
      </c>
      <c r="J37" s="24">
        <f t="shared" ref="J37:Q37" si="18">SUM(J38:J41)</f>
        <v>84986460</v>
      </c>
      <c r="K37" s="24">
        <f t="shared" si="18"/>
        <v>1973574460</v>
      </c>
      <c r="L37" s="24">
        <f t="shared" si="18"/>
        <v>190632864</v>
      </c>
      <c r="M37" s="24">
        <f t="shared" si="18"/>
        <v>1541736387.6300001</v>
      </c>
      <c r="N37" s="24">
        <f t="shared" si="18"/>
        <v>190632864</v>
      </c>
      <c r="O37" s="24">
        <f t="shared" si="18"/>
        <v>1541736387.6300001</v>
      </c>
      <c r="P37" s="24">
        <f t="shared" si="18"/>
        <v>450920071</v>
      </c>
      <c r="Q37" s="24">
        <f t="shared" si="18"/>
        <v>1541736387.6300001</v>
      </c>
      <c r="R37" s="39">
        <f t="shared" si="2"/>
        <v>0.65307473631305513</v>
      </c>
      <c r="S37" s="26">
        <f t="shared" si="3"/>
        <v>0.65307473631305513</v>
      </c>
      <c r="T37" s="81"/>
    </row>
    <row r="38" spans="1:20" s="37" customFormat="1" ht="30" customHeight="1" x14ac:dyDescent="0.2">
      <c r="A38" s="29">
        <v>1</v>
      </c>
      <c r="B38" s="30">
        <v>0</v>
      </c>
      <c r="C38" s="30">
        <v>5</v>
      </c>
      <c r="D38" s="31">
        <v>1</v>
      </c>
      <c r="E38" s="31">
        <v>1</v>
      </c>
      <c r="F38" s="31">
        <v>20</v>
      </c>
      <c r="G38" s="93" t="s">
        <v>76</v>
      </c>
      <c r="H38" s="33" t="s">
        <v>77</v>
      </c>
      <c r="I38" s="34">
        <v>424932300</v>
      </c>
      <c r="J38" s="34">
        <v>84986460</v>
      </c>
      <c r="K38" s="34">
        <v>424932300</v>
      </c>
      <c r="L38" s="34">
        <v>38651600</v>
      </c>
      <c r="M38" s="34">
        <v>351506895</v>
      </c>
      <c r="N38" s="34">
        <v>38651600</v>
      </c>
      <c r="O38" s="34">
        <v>351506895</v>
      </c>
      <c r="P38" s="34">
        <v>91792100</v>
      </c>
      <c r="Q38" s="34">
        <v>351506895</v>
      </c>
      <c r="R38" s="35">
        <f t="shared" si="2"/>
        <v>0.82720681623872794</v>
      </c>
      <c r="S38" s="36">
        <f t="shared" si="3"/>
        <v>0.82720681623872794</v>
      </c>
      <c r="T38" s="80"/>
    </row>
    <row r="39" spans="1:20" s="37" customFormat="1" ht="30" customHeight="1" x14ac:dyDescent="0.2">
      <c r="A39" s="29">
        <v>1</v>
      </c>
      <c r="B39" s="30">
        <v>0</v>
      </c>
      <c r="C39" s="30">
        <v>5</v>
      </c>
      <c r="D39" s="31">
        <v>1</v>
      </c>
      <c r="E39" s="31">
        <v>3</v>
      </c>
      <c r="F39" s="31">
        <v>20</v>
      </c>
      <c r="G39" s="93" t="s">
        <v>78</v>
      </c>
      <c r="H39" s="33" t="s">
        <v>79</v>
      </c>
      <c r="I39" s="34">
        <v>755435200</v>
      </c>
      <c r="J39" s="34">
        <v>0</v>
      </c>
      <c r="K39" s="34">
        <v>604348160</v>
      </c>
      <c r="L39" s="34">
        <v>56083483</v>
      </c>
      <c r="M39" s="34">
        <v>446415749.63</v>
      </c>
      <c r="N39" s="34">
        <v>56083483</v>
      </c>
      <c r="O39" s="34">
        <v>446415749.63</v>
      </c>
      <c r="P39" s="34">
        <v>138447432</v>
      </c>
      <c r="Q39" s="34">
        <v>446415749.63</v>
      </c>
      <c r="R39" s="35">
        <f t="shared" si="2"/>
        <v>0.59093850753843613</v>
      </c>
      <c r="S39" s="36">
        <f t="shared" si="3"/>
        <v>0.59093850753843613</v>
      </c>
      <c r="T39" s="80"/>
    </row>
    <row r="40" spans="1:20" s="37" customFormat="1" ht="30" customHeight="1" x14ac:dyDescent="0.2">
      <c r="A40" s="29">
        <v>1</v>
      </c>
      <c r="B40" s="30">
        <v>0</v>
      </c>
      <c r="C40" s="30">
        <v>5</v>
      </c>
      <c r="D40" s="31">
        <v>1</v>
      </c>
      <c r="E40" s="31">
        <v>4</v>
      </c>
      <c r="F40" s="31">
        <v>20</v>
      </c>
      <c r="G40" s="93" t="s">
        <v>80</v>
      </c>
      <c r="H40" s="33" t="s">
        <v>81</v>
      </c>
      <c r="I40" s="34">
        <v>944294000</v>
      </c>
      <c r="J40" s="34">
        <v>0</v>
      </c>
      <c r="K40" s="34">
        <v>755435200</v>
      </c>
      <c r="L40" s="34">
        <v>80629381</v>
      </c>
      <c r="M40" s="34">
        <v>649545427</v>
      </c>
      <c r="N40" s="34">
        <v>80629381</v>
      </c>
      <c r="O40" s="34">
        <v>649545427</v>
      </c>
      <c r="P40" s="34">
        <v>199514039</v>
      </c>
      <c r="Q40" s="34">
        <v>649545427</v>
      </c>
      <c r="R40" s="35">
        <f t="shared" si="2"/>
        <v>0.68786355414733125</v>
      </c>
      <c r="S40" s="36">
        <f t="shared" si="3"/>
        <v>0.68786355414733125</v>
      </c>
      <c r="T40" s="80"/>
    </row>
    <row r="41" spans="1:20" s="37" customFormat="1" ht="30" customHeight="1" x14ac:dyDescent="0.2">
      <c r="A41" s="29">
        <v>1</v>
      </c>
      <c r="B41" s="30">
        <v>0</v>
      </c>
      <c r="C41" s="30">
        <v>5</v>
      </c>
      <c r="D41" s="31">
        <v>1</v>
      </c>
      <c r="E41" s="31">
        <v>5</v>
      </c>
      <c r="F41" s="31">
        <v>20</v>
      </c>
      <c r="G41" s="93" t="s">
        <v>82</v>
      </c>
      <c r="H41" s="33" t="s">
        <v>83</v>
      </c>
      <c r="I41" s="34">
        <v>236073500</v>
      </c>
      <c r="J41" s="34">
        <v>0</v>
      </c>
      <c r="K41" s="34">
        <v>188858800</v>
      </c>
      <c r="L41" s="34">
        <v>15268400</v>
      </c>
      <c r="M41" s="34">
        <v>94268316</v>
      </c>
      <c r="N41" s="34">
        <v>15268400</v>
      </c>
      <c r="O41" s="34">
        <v>94268316</v>
      </c>
      <c r="P41" s="34">
        <v>21166500</v>
      </c>
      <c r="Q41" s="34">
        <v>94268316</v>
      </c>
      <c r="R41" s="35">
        <f t="shared" si="2"/>
        <v>0.39931765318851969</v>
      </c>
      <c r="S41" s="36">
        <f t="shared" si="3"/>
        <v>0.39931765318851969</v>
      </c>
      <c r="T41" s="80"/>
    </row>
    <row r="42" spans="1:20" s="27" customFormat="1" ht="30" customHeight="1" x14ac:dyDescent="0.2">
      <c r="A42" s="20">
        <v>1</v>
      </c>
      <c r="B42" s="21">
        <v>0</v>
      </c>
      <c r="C42" s="21">
        <v>5</v>
      </c>
      <c r="D42" s="38">
        <v>2</v>
      </c>
      <c r="E42" s="22"/>
      <c r="F42" s="22"/>
      <c r="G42" s="92" t="s">
        <v>235</v>
      </c>
      <c r="H42" s="28" t="s">
        <v>84</v>
      </c>
      <c r="I42" s="24">
        <f>+I43+I44</f>
        <v>1746943900</v>
      </c>
      <c r="J42" s="24">
        <f t="shared" ref="J42:Q42" si="19">+J43+J44</f>
        <v>0</v>
      </c>
      <c r="K42" s="24">
        <f t="shared" si="19"/>
        <v>1397555120</v>
      </c>
      <c r="L42" s="24">
        <f t="shared" si="19"/>
        <v>208863132</v>
      </c>
      <c r="M42" s="24">
        <f t="shared" si="19"/>
        <v>1278518647</v>
      </c>
      <c r="N42" s="24">
        <f t="shared" si="19"/>
        <v>208863132</v>
      </c>
      <c r="O42" s="24">
        <f t="shared" si="19"/>
        <v>1278518647</v>
      </c>
      <c r="P42" s="24">
        <f t="shared" si="19"/>
        <v>374682763</v>
      </c>
      <c r="Q42" s="24">
        <f t="shared" si="19"/>
        <v>1278518647</v>
      </c>
      <c r="R42" s="39">
        <f t="shared" si="2"/>
        <v>0.73186016276767674</v>
      </c>
      <c r="S42" s="26">
        <f t="shared" si="3"/>
        <v>0.73186016276767674</v>
      </c>
      <c r="T42" s="81"/>
    </row>
    <row r="43" spans="1:20" s="37" customFormat="1" ht="30" customHeight="1" x14ac:dyDescent="0.2">
      <c r="A43" s="29">
        <v>1</v>
      </c>
      <c r="B43" s="30">
        <v>0</v>
      </c>
      <c r="C43" s="30">
        <v>5</v>
      </c>
      <c r="D43" s="31">
        <v>2</v>
      </c>
      <c r="E43" s="31">
        <v>2</v>
      </c>
      <c r="F43" s="31">
        <v>20</v>
      </c>
      <c r="G43" s="93" t="s">
        <v>85</v>
      </c>
      <c r="H43" s="33" t="s">
        <v>86</v>
      </c>
      <c r="I43" s="34">
        <v>1133152800</v>
      </c>
      <c r="J43" s="34">
        <v>0</v>
      </c>
      <c r="K43" s="34">
        <v>906522240</v>
      </c>
      <c r="L43" s="34">
        <v>152437908</v>
      </c>
      <c r="M43" s="34">
        <v>809492062</v>
      </c>
      <c r="N43" s="34">
        <v>152437908</v>
      </c>
      <c r="O43" s="34">
        <v>809492062</v>
      </c>
      <c r="P43" s="34">
        <v>232396890</v>
      </c>
      <c r="Q43" s="34">
        <v>809492062</v>
      </c>
      <c r="R43" s="35">
        <f t="shared" si="2"/>
        <v>0.71437149694198343</v>
      </c>
      <c r="S43" s="36">
        <f t="shared" si="3"/>
        <v>0.71437149694198343</v>
      </c>
      <c r="T43" s="80"/>
    </row>
    <row r="44" spans="1:20" s="37" customFormat="1" ht="30" customHeight="1" x14ac:dyDescent="0.2">
      <c r="A44" s="29">
        <v>1</v>
      </c>
      <c r="B44" s="30">
        <v>0</v>
      </c>
      <c r="C44" s="30">
        <v>5</v>
      </c>
      <c r="D44" s="31">
        <v>2</v>
      </c>
      <c r="E44" s="31">
        <v>3</v>
      </c>
      <c r="F44" s="31">
        <v>20</v>
      </c>
      <c r="G44" s="93" t="s">
        <v>87</v>
      </c>
      <c r="H44" s="33" t="s">
        <v>88</v>
      </c>
      <c r="I44" s="34">
        <v>613791100</v>
      </c>
      <c r="J44" s="34">
        <v>0</v>
      </c>
      <c r="K44" s="34">
        <v>491032880</v>
      </c>
      <c r="L44" s="34">
        <v>56425224</v>
      </c>
      <c r="M44" s="34">
        <v>469026585</v>
      </c>
      <c r="N44" s="34">
        <v>56425224</v>
      </c>
      <c r="O44" s="34">
        <v>469026585</v>
      </c>
      <c r="P44" s="34">
        <v>142285873</v>
      </c>
      <c r="Q44" s="34">
        <v>469026585</v>
      </c>
      <c r="R44" s="35">
        <f t="shared" si="2"/>
        <v>0.76414693044587967</v>
      </c>
      <c r="S44" s="36">
        <f t="shared" si="3"/>
        <v>0.76414693044587967</v>
      </c>
      <c r="T44" s="80"/>
    </row>
    <row r="45" spans="1:20" s="27" customFormat="1" ht="30" customHeight="1" x14ac:dyDescent="0.2">
      <c r="A45" s="20">
        <v>1</v>
      </c>
      <c r="B45" s="21">
        <v>0</v>
      </c>
      <c r="C45" s="21">
        <v>5</v>
      </c>
      <c r="D45" s="38">
        <v>6</v>
      </c>
      <c r="E45" s="22"/>
      <c r="F45" s="38">
        <v>20</v>
      </c>
      <c r="G45" s="92" t="s">
        <v>89</v>
      </c>
      <c r="H45" s="28" t="s">
        <v>90</v>
      </c>
      <c r="I45" s="24">
        <v>377717600</v>
      </c>
      <c r="J45" s="24">
        <v>0</v>
      </c>
      <c r="K45" s="24">
        <v>302174080</v>
      </c>
      <c r="L45" s="24">
        <v>27969400</v>
      </c>
      <c r="M45" s="24">
        <v>241110520</v>
      </c>
      <c r="N45" s="24">
        <v>27969400</v>
      </c>
      <c r="O45" s="24">
        <v>241110520</v>
      </c>
      <c r="P45" s="24">
        <v>67826800</v>
      </c>
      <c r="Q45" s="24">
        <v>241110520</v>
      </c>
      <c r="R45" s="39">
        <f t="shared" si="2"/>
        <v>0.63833541248805992</v>
      </c>
      <c r="S45" s="26">
        <f t="shared" si="3"/>
        <v>0.63833541248805992</v>
      </c>
      <c r="T45" s="79"/>
    </row>
    <row r="46" spans="1:20" s="27" customFormat="1" ht="30" customHeight="1" x14ac:dyDescent="0.2">
      <c r="A46" s="20">
        <v>1</v>
      </c>
      <c r="B46" s="21">
        <v>0</v>
      </c>
      <c r="C46" s="21">
        <v>5</v>
      </c>
      <c r="D46" s="38">
        <v>7</v>
      </c>
      <c r="E46" s="22"/>
      <c r="F46" s="38">
        <v>20</v>
      </c>
      <c r="G46" s="92" t="s">
        <v>91</v>
      </c>
      <c r="H46" s="28" t="s">
        <v>92</v>
      </c>
      <c r="I46" s="24">
        <v>236073500</v>
      </c>
      <c r="J46" s="24">
        <v>0</v>
      </c>
      <c r="K46" s="24">
        <v>188858800</v>
      </c>
      <c r="L46" s="24">
        <v>18648300</v>
      </c>
      <c r="M46" s="24">
        <v>162335100</v>
      </c>
      <c r="N46" s="24">
        <v>18648300</v>
      </c>
      <c r="O46" s="24">
        <v>162335100</v>
      </c>
      <c r="P46" s="24">
        <v>45221800</v>
      </c>
      <c r="Q46" s="24">
        <v>162335100</v>
      </c>
      <c r="R46" s="39">
        <f t="shared" si="2"/>
        <v>0.68764643214930943</v>
      </c>
      <c r="S46" s="26">
        <f t="shared" si="3"/>
        <v>0.68764643214930943</v>
      </c>
      <c r="T46" s="79"/>
    </row>
    <row r="47" spans="1:20" s="27" customFormat="1" ht="30" customHeight="1" x14ac:dyDescent="0.2">
      <c r="A47" s="20">
        <v>2</v>
      </c>
      <c r="B47" s="21"/>
      <c r="C47" s="21"/>
      <c r="D47" s="22"/>
      <c r="E47" s="22"/>
      <c r="F47" s="22"/>
      <c r="G47" s="92" t="s">
        <v>236</v>
      </c>
      <c r="H47" s="28" t="s">
        <v>93</v>
      </c>
      <c r="I47" s="24">
        <f>I48+I56</f>
        <v>8304732000</v>
      </c>
      <c r="J47" s="24">
        <f t="shared" ref="J47:Q47" si="20">J48+J56</f>
        <v>519940695.5</v>
      </c>
      <c r="K47" s="24">
        <f t="shared" si="20"/>
        <v>7274245172.0200005</v>
      </c>
      <c r="L47" s="24">
        <f t="shared" si="20"/>
        <v>122030581</v>
      </c>
      <c r="M47" s="24">
        <f t="shared" si="20"/>
        <v>6586114694.0200005</v>
      </c>
      <c r="N47" s="24">
        <f t="shared" si="20"/>
        <v>446359768</v>
      </c>
      <c r="O47" s="24">
        <f t="shared" si="20"/>
        <v>2833836415</v>
      </c>
      <c r="P47" s="24">
        <f t="shared" si="20"/>
        <v>343596290</v>
      </c>
      <c r="Q47" s="24">
        <f t="shared" si="20"/>
        <v>2731072937</v>
      </c>
      <c r="R47" s="25">
        <f t="shared" si="2"/>
        <v>0.79305565718677018</v>
      </c>
      <c r="S47" s="26">
        <f t="shared" si="3"/>
        <v>0.34123153101147635</v>
      </c>
      <c r="T47" s="81"/>
    </row>
    <row r="48" spans="1:20" s="27" customFormat="1" ht="30" customHeight="1" x14ac:dyDescent="0.2">
      <c r="A48" s="20">
        <v>2</v>
      </c>
      <c r="B48" s="21">
        <v>0</v>
      </c>
      <c r="C48" s="21">
        <v>3</v>
      </c>
      <c r="D48" s="22"/>
      <c r="E48" s="22"/>
      <c r="F48" s="22"/>
      <c r="G48" s="92" t="s">
        <v>237</v>
      </c>
      <c r="H48" s="28" t="s">
        <v>94</v>
      </c>
      <c r="I48" s="24">
        <f>+I49+I54</f>
        <v>886066000</v>
      </c>
      <c r="J48" s="24">
        <f t="shared" ref="J48" si="21">+J49+J54</f>
        <v>0</v>
      </c>
      <c r="K48" s="24">
        <f>+K49+K54</f>
        <v>375356000</v>
      </c>
      <c r="L48" s="24">
        <f t="shared" ref="L48:Q48" si="22">+L49+L54</f>
        <v>48161</v>
      </c>
      <c r="M48" s="24">
        <f t="shared" si="22"/>
        <v>373077419</v>
      </c>
      <c r="N48" s="24">
        <f t="shared" si="22"/>
        <v>5500771</v>
      </c>
      <c r="O48" s="24">
        <f t="shared" si="22"/>
        <v>303715886</v>
      </c>
      <c r="P48" s="24">
        <f t="shared" si="22"/>
        <v>5500771</v>
      </c>
      <c r="Q48" s="24">
        <f t="shared" si="22"/>
        <v>303715886</v>
      </c>
      <c r="R48" s="25">
        <f t="shared" si="2"/>
        <v>0.42104924351007711</v>
      </c>
      <c r="S48" s="26">
        <f t="shared" si="3"/>
        <v>0.34276892014816052</v>
      </c>
      <c r="T48" s="81"/>
    </row>
    <row r="49" spans="1:20" s="27" customFormat="1" ht="30" customHeight="1" x14ac:dyDescent="0.2">
      <c r="A49" s="20">
        <v>2</v>
      </c>
      <c r="B49" s="21">
        <v>0</v>
      </c>
      <c r="C49" s="21">
        <v>3</v>
      </c>
      <c r="D49" s="38">
        <v>50</v>
      </c>
      <c r="E49" s="22"/>
      <c r="F49" s="22"/>
      <c r="G49" s="92" t="s">
        <v>238</v>
      </c>
      <c r="H49" s="28" t="s">
        <v>95</v>
      </c>
      <c r="I49" s="24">
        <f t="shared" ref="I49:Q49" si="23">SUM(I50:I53)</f>
        <v>877205340</v>
      </c>
      <c r="J49" s="24">
        <f t="shared" si="23"/>
        <v>0</v>
      </c>
      <c r="K49" s="24">
        <f t="shared" si="23"/>
        <v>375356000</v>
      </c>
      <c r="L49" s="24">
        <f t="shared" si="23"/>
        <v>48161</v>
      </c>
      <c r="M49" s="24">
        <f t="shared" si="23"/>
        <v>373077419</v>
      </c>
      <c r="N49" s="24">
        <f t="shared" si="23"/>
        <v>5500771</v>
      </c>
      <c r="O49" s="24">
        <f t="shared" si="23"/>
        <v>303715886</v>
      </c>
      <c r="P49" s="24">
        <f t="shared" si="23"/>
        <v>5500771</v>
      </c>
      <c r="Q49" s="24">
        <f t="shared" si="23"/>
        <v>303715886</v>
      </c>
      <c r="R49" s="25">
        <f t="shared" si="2"/>
        <v>0.42530226617179506</v>
      </c>
      <c r="S49" s="26">
        <f t="shared" si="3"/>
        <v>0.34623123247288939</v>
      </c>
      <c r="T49" s="81"/>
    </row>
    <row r="50" spans="1:20" s="37" customFormat="1" ht="30" customHeight="1" x14ac:dyDescent="0.2">
      <c r="A50" s="29">
        <v>2</v>
      </c>
      <c r="B50" s="30">
        <v>0</v>
      </c>
      <c r="C50" s="30">
        <v>3</v>
      </c>
      <c r="D50" s="31">
        <v>50</v>
      </c>
      <c r="E50" s="31">
        <v>2</v>
      </c>
      <c r="F50" s="31">
        <v>20</v>
      </c>
      <c r="G50" s="93" t="s">
        <v>96</v>
      </c>
      <c r="H50" s="33" t="s">
        <v>97</v>
      </c>
      <c r="I50" s="34">
        <v>8860660</v>
      </c>
      <c r="J50" s="34">
        <v>0</v>
      </c>
      <c r="K50" s="34">
        <v>343000</v>
      </c>
      <c r="L50" s="34">
        <v>0</v>
      </c>
      <c r="M50" s="34">
        <v>343000</v>
      </c>
      <c r="N50" s="34">
        <v>0</v>
      </c>
      <c r="O50" s="34">
        <v>343000</v>
      </c>
      <c r="P50" s="34">
        <v>0</v>
      </c>
      <c r="Q50" s="34">
        <v>343000</v>
      </c>
      <c r="R50" s="35">
        <f t="shared" si="2"/>
        <v>3.8710434662880641E-2</v>
      </c>
      <c r="S50" s="36">
        <f t="shared" si="3"/>
        <v>3.8710434662880641E-2</v>
      </c>
      <c r="T50" s="80"/>
    </row>
    <row r="51" spans="1:20" s="37" customFormat="1" ht="30" customHeight="1" x14ac:dyDescent="0.2">
      <c r="A51" s="29">
        <v>2</v>
      </c>
      <c r="B51" s="30">
        <v>0</v>
      </c>
      <c r="C51" s="30">
        <v>3</v>
      </c>
      <c r="D51" s="31">
        <v>50</v>
      </c>
      <c r="E51" s="31">
        <v>3</v>
      </c>
      <c r="F51" s="31">
        <v>20</v>
      </c>
      <c r="G51" s="93" t="s">
        <v>98</v>
      </c>
      <c r="H51" s="33" t="s">
        <v>99</v>
      </c>
      <c r="I51" s="34">
        <v>407590360</v>
      </c>
      <c r="J51" s="34">
        <v>0</v>
      </c>
      <c r="K51" s="34">
        <v>259895000</v>
      </c>
      <c r="L51" s="34">
        <v>0</v>
      </c>
      <c r="M51" s="34">
        <v>259895000</v>
      </c>
      <c r="N51" s="34">
        <v>0</v>
      </c>
      <c r="O51" s="34">
        <v>259895000</v>
      </c>
      <c r="P51" s="34">
        <v>0</v>
      </c>
      <c r="Q51" s="34">
        <v>259895000</v>
      </c>
      <c r="R51" s="35">
        <f t="shared" si="2"/>
        <v>0.63763774982313126</v>
      </c>
      <c r="S51" s="36">
        <f t="shared" si="3"/>
        <v>0.63763774982313126</v>
      </c>
      <c r="T51" s="80"/>
    </row>
    <row r="52" spans="1:20" s="37" customFormat="1" ht="30" customHeight="1" x14ac:dyDescent="0.2">
      <c r="A52" s="29">
        <v>2</v>
      </c>
      <c r="B52" s="30">
        <v>0</v>
      </c>
      <c r="C52" s="30">
        <v>3</v>
      </c>
      <c r="D52" s="31">
        <v>50</v>
      </c>
      <c r="E52" s="31">
        <v>8</v>
      </c>
      <c r="F52" s="31">
        <v>20</v>
      </c>
      <c r="G52" s="93" t="s">
        <v>100</v>
      </c>
      <c r="H52" s="33" t="s">
        <v>101</v>
      </c>
      <c r="I52" s="34">
        <v>8860660</v>
      </c>
      <c r="J52" s="34">
        <v>0</v>
      </c>
      <c r="K52" s="34">
        <v>1200000</v>
      </c>
      <c r="L52" s="34">
        <v>24276</v>
      </c>
      <c r="M52" s="34">
        <v>216759</v>
      </c>
      <c r="N52" s="34">
        <v>24276</v>
      </c>
      <c r="O52" s="34">
        <v>216759</v>
      </c>
      <c r="P52" s="34">
        <v>24276</v>
      </c>
      <c r="Q52" s="34">
        <v>216759</v>
      </c>
      <c r="R52" s="35">
        <f t="shared" si="2"/>
        <v>2.4463076113968935E-2</v>
      </c>
      <c r="S52" s="36">
        <f t="shared" si="3"/>
        <v>2.4463076113968935E-2</v>
      </c>
      <c r="T52" s="80"/>
    </row>
    <row r="53" spans="1:20" s="37" customFormat="1" ht="30" customHeight="1" x14ac:dyDescent="0.2">
      <c r="A53" s="29">
        <v>2</v>
      </c>
      <c r="B53" s="30">
        <v>0</v>
      </c>
      <c r="C53" s="30">
        <v>3</v>
      </c>
      <c r="D53" s="31">
        <v>50</v>
      </c>
      <c r="E53" s="31">
        <v>90</v>
      </c>
      <c r="F53" s="31">
        <v>20</v>
      </c>
      <c r="G53" s="93" t="s">
        <v>102</v>
      </c>
      <c r="H53" s="33" t="s">
        <v>225</v>
      </c>
      <c r="I53" s="34">
        <v>451893660</v>
      </c>
      <c r="J53" s="34">
        <v>0</v>
      </c>
      <c r="K53" s="34">
        <v>113918000</v>
      </c>
      <c r="L53" s="34">
        <v>23885</v>
      </c>
      <c r="M53" s="34">
        <v>112622660</v>
      </c>
      <c r="N53" s="34">
        <v>5476495</v>
      </c>
      <c r="O53" s="34">
        <v>43261127</v>
      </c>
      <c r="P53" s="34">
        <v>5476495</v>
      </c>
      <c r="Q53" s="34">
        <v>43261127</v>
      </c>
      <c r="R53" s="35">
        <f t="shared" si="2"/>
        <v>0.24922381075229069</v>
      </c>
      <c r="S53" s="36">
        <f t="shared" si="3"/>
        <v>9.5732980630885589E-2</v>
      </c>
      <c r="T53" s="80"/>
    </row>
    <row r="54" spans="1:20" s="27" customFormat="1" ht="30" customHeight="1" x14ac:dyDescent="0.2">
      <c r="A54" s="20">
        <v>2</v>
      </c>
      <c r="B54" s="21">
        <v>0</v>
      </c>
      <c r="C54" s="21">
        <v>3</v>
      </c>
      <c r="D54" s="38">
        <v>51</v>
      </c>
      <c r="E54" s="22"/>
      <c r="F54" s="22"/>
      <c r="G54" s="92" t="s">
        <v>239</v>
      </c>
      <c r="H54" s="28" t="s">
        <v>103</v>
      </c>
      <c r="I54" s="24">
        <f>+I55</f>
        <v>8860660</v>
      </c>
      <c r="J54" s="24">
        <f t="shared" ref="J54:Q54" si="24">+J55</f>
        <v>0</v>
      </c>
      <c r="K54" s="24">
        <f t="shared" si="24"/>
        <v>0</v>
      </c>
      <c r="L54" s="24">
        <f t="shared" si="24"/>
        <v>0</v>
      </c>
      <c r="M54" s="24">
        <f t="shared" si="24"/>
        <v>0</v>
      </c>
      <c r="N54" s="24">
        <f t="shared" si="24"/>
        <v>0</v>
      </c>
      <c r="O54" s="24">
        <f t="shared" si="24"/>
        <v>0</v>
      </c>
      <c r="P54" s="24">
        <f t="shared" si="24"/>
        <v>0</v>
      </c>
      <c r="Q54" s="24">
        <f t="shared" si="24"/>
        <v>0</v>
      </c>
      <c r="R54" s="25">
        <f t="shared" si="2"/>
        <v>0</v>
      </c>
      <c r="S54" s="26">
        <f t="shared" si="3"/>
        <v>0</v>
      </c>
      <c r="T54" s="81"/>
    </row>
    <row r="55" spans="1:20" s="37" customFormat="1" ht="30" customHeight="1" x14ac:dyDescent="0.2">
      <c r="A55" s="29">
        <v>2</v>
      </c>
      <c r="B55" s="30">
        <v>0</v>
      </c>
      <c r="C55" s="30">
        <v>3</v>
      </c>
      <c r="D55" s="31">
        <v>51</v>
      </c>
      <c r="E55" s="31">
        <v>1</v>
      </c>
      <c r="F55" s="31">
        <v>20</v>
      </c>
      <c r="G55" s="93" t="s">
        <v>104</v>
      </c>
      <c r="H55" s="33" t="s">
        <v>105</v>
      </c>
      <c r="I55" s="34">
        <v>8860660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5">
        <f t="shared" si="2"/>
        <v>0</v>
      </c>
      <c r="S55" s="36">
        <f t="shared" si="3"/>
        <v>0</v>
      </c>
      <c r="T55" s="80"/>
    </row>
    <row r="56" spans="1:20" s="27" customFormat="1" ht="30" customHeight="1" x14ac:dyDescent="0.2">
      <c r="A56" s="20">
        <v>2</v>
      </c>
      <c r="B56" s="21">
        <v>0</v>
      </c>
      <c r="C56" s="21">
        <v>4</v>
      </c>
      <c r="D56" s="22"/>
      <c r="E56" s="22"/>
      <c r="F56" s="22"/>
      <c r="G56" s="92" t="s">
        <v>240</v>
      </c>
      <c r="H56" s="28" t="s">
        <v>106</v>
      </c>
      <c r="I56" s="24">
        <f>I57+I60+I62+I68+I77+I83+I86+I91+I94+I97+I103+I107+I109+I100</f>
        <v>7418666000</v>
      </c>
      <c r="J56" s="24">
        <f t="shared" ref="J56:Q56" si="25">J57+J60+J62+J68+J77+J83+J86+J91+J94+J97+J103+J107+J109+J100</f>
        <v>519940695.5</v>
      </c>
      <c r="K56" s="24">
        <f>K57+K60+K62+K68+K77+K83+K86+K91+K94+K97+K103+K107+K109+K100</f>
        <v>6898889172.0200005</v>
      </c>
      <c r="L56" s="24">
        <f t="shared" si="25"/>
        <v>121982420</v>
      </c>
      <c r="M56" s="24">
        <f t="shared" si="25"/>
        <v>6213037275.0200005</v>
      </c>
      <c r="N56" s="24">
        <f t="shared" si="25"/>
        <v>440858997</v>
      </c>
      <c r="O56" s="24">
        <f t="shared" si="25"/>
        <v>2530120529</v>
      </c>
      <c r="P56" s="24">
        <f t="shared" si="25"/>
        <v>338095519</v>
      </c>
      <c r="Q56" s="24">
        <f t="shared" si="25"/>
        <v>2427357051</v>
      </c>
      <c r="R56" s="25">
        <f t="shared" si="2"/>
        <v>0.83748712706839756</v>
      </c>
      <c r="S56" s="26">
        <f t="shared" si="3"/>
        <v>0.34104790928719531</v>
      </c>
      <c r="T56" s="81"/>
    </row>
    <row r="57" spans="1:20" s="27" customFormat="1" ht="30" customHeight="1" x14ac:dyDescent="0.2">
      <c r="A57" s="20">
        <v>2</v>
      </c>
      <c r="B57" s="21">
        <v>0</v>
      </c>
      <c r="C57" s="21">
        <v>4</v>
      </c>
      <c r="D57" s="38">
        <v>1</v>
      </c>
      <c r="E57" s="22"/>
      <c r="F57" s="22"/>
      <c r="G57" s="92" t="s">
        <v>241</v>
      </c>
      <c r="H57" s="28" t="s">
        <v>107</v>
      </c>
      <c r="I57" s="24">
        <f t="shared" ref="I57:Q57" si="26">SUM(I58:I59)</f>
        <v>31832754</v>
      </c>
      <c r="J57" s="24">
        <f t="shared" si="26"/>
        <v>27320758</v>
      </c>
      <c r="K57" s="24">
        <f t="shared" si="26"/>
        <v>31320758</v>
      </c>
      <c r="L57" s="24">
        <f t="shared" si="26"/>
        <v>420000</v>
      </c>
      <c r="M57" s="24">
        <f t="shared" si="26"/>
        <v>1308900</v>
      </c>
      <c r="N57" s="24">
        <f t="shared" si="26"/>
        <v>420000</v>
      </c>
      <c r="O57" s="24">
        <f t="shared" si="26"/>
        <v>1308900</v>
      </c>
      <c r="P57" s="24">
        <f t="shared" si="26"/>
        <v>420000</v>
      </c>
      <c r="Q57" s="24">
        <f t="shared" si="26"/>
        <v>1308900</v>
      </c>
      <c r="R57" s="25">
        <f>IFERROR((M57/I57),0)</f>
        <v>4.1118025791924882E-2</v>
      </c>
      <c r="S57" s="26">
        <f t="shared" si="3"/>
        <v>4.1118025791924882E-2</v>
      </c>
      <c r="T57" s="81"/>
    </row>
    <row r="58" spans="1:20" s="37" customFormat="1" ht="30" customHeight="1" x14ac:dyDescent="0.2">
      <c r="A58" s="29">
        <v>2</v>
      </c>
      <c r="B58" s="30">
        <v>0</v>
      </c>
      <c r="C58" s="30">
        <v>4</v>
      </c>
      <c r="D58" s="31">
        <v>1</v>
      </c>
      <c r="E58" s="31">
        <v>25</v>
      </c>
      <c r="F58" s="31">
        <v>20</v>
      </c>
      <c r="G58" s="93" t="s">
        <v>108</v>
      </c>
      <c r="H58" s="33" t="s">
        <v>109</v>
      </c>
      <c r="I58" s="34">
        <v>4511996</v>
      </c>
      <c r="J58" s="34">
        <v>0</v>
      </c>
      <c r="K58" s="34">
        <v>4000000</v>
      </c>
      <c r="L58" s="34">
        <v>420000</v>
      </c>
      <c r="M58" s="34">
        <v>1308900</v>
      </c>
      <c r="N58" s="34">
        <v>420000</v>
      </c>
      <c r="O58" s="34">
        <v>1308900</v>
      </c>
      <c r="P58" s="34">
        <v>420000</v>
      </c>
      <c r="Q58" s="34">
        <v>1308900</v>
      </c>
      <c r="R58" s="35">
        <f t="shared" si="2"/>
        <v>0.29009334228133182</v>
      </c>
      <c r="S58" s="43">
        <f t="shared" si="3"/>
        <v>0.29009334228133182</v>
      </c>
      <c r="T58" s="80"/>
    </row>
    <row r="59" spans="1:20" s="37" customFormat="1" ht="30" customHeight="1" x14ac:dyDescent="0.2">
      <c r="A59" s="29">
        <v>2</v>
      </c>
      <c r="B59" s="30">
        <v>0</v>
      </c>
      <c r="C59" s="30">
        <v>4</v>
      </c>
      <c r="D59" s="31">
        <v>1</v>
      </c>
      <c r="E59" s="31">
        <v>26</v>
      </c>
      <c r="F59" s="31">
        <v>20</v>
      </c>
      <c r="G59" s="93" t="s">
        <v>277</v>
      </c>
      <c r="H59" s="33" t="s">
        <v>278</v>
      </c>
      <c r="I59" s="34">
        <v>27320758</v>
      </c>
      <c r="J59" s="34">
        <v>27320758</v>
      </c>
      <c r="K59" s="34">
        <v>27320758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5">
        <f t="shared" si="2"/>
        <v>0</v>
      </c>
      <c r="S59" s="43">
        <f t="shared" si="3"/>
        <v>0</v>
      </c>
      <c r="T59" s="80"/>
    </row>
    <row r="60" spans="1:20" s="27" customFormat="1" ht="30" customHeight="1" x14ac:dyDescent="0.2">
      <c r="A60" s="20">
        <v>2</v>
      </c>
      <c r="B60" s="21">
        <v>0</v>
      </c>
      <c r="C60" s="21">
        <v>4</v>
      </c>
      <c r="D60" s="38">
        <v>2</v>
      </c>
      <c r="E60" s="22"/>
      <c r="F60" s="22"/>
      <c r="G60" s="92" t="s">
        <v>242</v>
      </c>
      <c r="H60" s="28" t="s">
        <v>110</v>
      </c>
      <c r="I60" s="24">
        <f>SUM(I61:I61)</f>
        <v>27516574</v>
      </c>
      <c r="J60" s="24">
        <f t="shared" ref="J60:O60" si="27">SUM(J61:J61)</f>
        <v>26000000</v>
      </c>
      <c r="K60" s="24">
        <f t="shared" si="27"/>
        <v>26000000</v>
      </c>
      <c r="L60" s="24">
        <f t="shared" si="27"/>
        <v>0</v>
      </c>
      <c r="M60" s="24">
        <f t="shared" si="27"/>
        <v>0</v>
      </c>
      <c r="N60" s="24">
        <f t="shared" si="27"/>
        <v>0</v>
      </c>
      <c r="O60" s="24">
        <f t="shared" si="27"/>
        <v>0</v>
      </c>
      <c r="P60" s="24">
        <f>SUM(P61:P61)</f>
        <v>0</v>
      </c>
      <c r="Q60" s="24">
        <f>SUM(Q61:Q61)</f>
        <v>0</v>
      </c>
      <c r="R60" s="25">
        <f t="shared" si="2"/>
        <v>0</v>
      </c>
      <c r="S60" s="26">
        <f t="shared" si="3"/>
        <v>0</v>
      </c>
      <c r="T60" s="81"/>
    </row>
    <row r="61" spans="1:20" s="37" customFormat="1" ht="30" customHeight="1" x14ac:dyDescent="0.2">
      <c r="A61" s="29">
        <v>2</v>
      </c>
      <c r="B61" s="30">
        <v>0</v>
      </c>
      <c r="C61" s="30">
        <v>4</v>
      </c>
      <c r="D61" s="31">
        <v>2</v>
      </c>
      <c r="E61" s="31">
        <v>2</v>
      </c>
      <c r="F61" s="31">
        <v>20</v>
      </c>
      <c r="G61" s="93" t="s">
        <v>111</v>
      </c>
      <c r="H61" s="33" t="s">
        <v>112</v>
      </c>
      <c r="I61" s="34">
        <v>27516574</v>
      </c>
      <c r="J61" s="34">
        <v>26000000</v>
      </c>
      <c r="K61" s="34">
        <v>26000000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5">
        <f t="shared" si="2"/>
        <v>0</v>
      </c>
      <c r="S61" s="36">
        <f t="shared" si="3"/>
        <v>0</v>
      </c>
      <c r="T61" s="80"/>
    </row>
    <row r="62" spans="1:20" s="27" customFormat="1" ht="30" customHeight="1" x14ac:dyDescent="0.2">
      <c r="A62" s="20">
        <v>2</v>
      </c>
      <c r="B62" s="21">
        <v>0</v>
      </c>
      <c r="C62" s="21">
        <v>4</v>
      </c>
      <c r="D62" s="38">
        <v>4</v>
      </c>
      <c r="E62" s="22"/>
      <c r="F62" s="22"/>
      <c r="G62" s="92" t="s">
        <v>243</v>
      </c>
      <c r="H62" s="28" t="s">
        <v>113</v>
      </c>
      <c r="I62" s="24">
        <f>SUM(I63:I67)</f>
        <v>229859757</v>
      </c>
      <c r="J62" s="24">
        <f t="shared" ref="J62:O62" si="28">SUM(J63:J67)</f>
        <v>0</v>
      </c>
      <c r="K62" s="24">
        <f t="shared" si="28"/>
        <v>128558174.02</v>
      </c>
      <c r="L62" s="24">
        <f t="shared" si="28"/>
        <v>46523742</v>
      </c>
      <c r="M62" s="24">
        <f t="shared" si="28"/>
        <v>117456484.02</v>
      </c>
      <c r="N62" s="24">
        <f t="shared" si="28"/>
        <v>3320817</v>
      </c>
      <c r="O62" s="24">
        <f t="shared" si="28"/>
        <v>26060702</v>
      </c>
      <c r="P62" s="24">
        <f>SUM(P63:P67)</f>
        <v>3320817</v>
      </c>
      <c r="Q62" s="24">
        <f>SUM(Q63:Q67)</f>
        <v>26060702</v>
      </c>
      <c r="R62" s="25">
        <f t="shared" si="2"/>
        <v>0.51099194375290324</v>
      </c>
      <c r="S62" s="26">
        <f t="shared" si="3"/>
        <v>0.11337653158660566</v>
      </c>
      <c r="T62" s="81"/>
    </row>
    <row r="63" spans="1:20" s="37" customFormat="1" ht="30" customHeight="1" x14ac:dyDescent="0.2">
      <c r="A63" s="29">
        <v>2</v>
      </c>
      <c r="B63" s="30">
        <v>0</v>
      </c>
      <c r="C63" s="30">
        <v>4</v>
      </c>
      <c r="D63" s="31">
        <v>4</v>
      </c>
      <c r="E63" s="31">
        <v>1</v>
      </c>
      <c r="F63" s="31">
        <v>20</v>
      </c>
      <c r="G63" s="93" t="s">
        <v>114</v>
      </c>
      <c r="H63" s="33" t="s">
        <v>115</v>
      </c>
      <c r="I63" s="34">
        <v>44511996</v>
      </c>
      <c r="J63" s="34">
        <v>0</v>
      </c>
      <c r="K63" s="34">
        <v>37230063</v>
      </c>
      <c r="L63" s="34">
        <v>0</v>
      </c>
      <c r="M63" s="34">
        <v>36063079</v>
      </c>
      <c r="N63" s="34">
        <v>2216554</v>
      </c>
      <c r="O63" s="34">
        <v>16946052</v>
      </c>
      <c r="P63" s="34">
        <v>2216554</v>
      </c>
      <c r="Q63" s="34">
        <v>16946052</v>
      </c>
      <c r="R63" s="35">
        <f t="shared" si="2"/>
        <v>0.81018786486231709</v>
      </c>
      <c r="S63" s="36">
        <f t="shared" si="3"/>
        <v>0.38070752881987141</v>
      </c>
      <c r="T63" s="80"/>
    </row>
    <row r="64" spans="1:20" s="37" customFormat="1" ht="30" customHeight="1" x14ac:dyDescent="0.2">
      <c r="A64" s="29">
        <v>2</v>
      </c>
      <c r="B64" s="30">
        <v>0</v>
      </c>
      <c r="C64" s="30">
        <v>4</v>
      </c>
      <c r="D64" s="31">
        <v>4</v>
      </c>
      <c r="E64" s="31">
        <v>15</v>
      </c>
      <c r="F64" s="31">
        <v>20</v>
      </c>
      <c r="G64" s="93" t="s">
        <v>116</v>
      </c>
      <c r="H64" s="33" t="s">
        <v>117</v>
      </c>
      <c r="I64" s="34">
        <v>54718443</v>
      </c>
      <c r="J64" s="34">
        <v>0</v>
      </c>
      <c r="K64" s="34">
        <v>30059276.02</v>
      </c>
      <c r="L64" s="34">
        <v>351050</v>
      </c>
      <c r="M64" s="34">
        <v>27896426.02</v>
      </c>
      <c r="N64" s="34">
        <v>351050</v>
      </c>
      <c r="O64" s="34">
        <v>1037150</v>
      </c>
      <c r="P64" s="34">
        <v>351050</v>
      </c>
      <c r="Q64" s="34">
        <v>1037150</v>
      </c>
      <c r="R64" s="35">
        <f t="shared" si="2"/>
        <v>0.50981761341418286</v>
      </c>
      <c r="S64" s="36">
        <f t="shared" si="3"/>
        <v>1.8954303944649888E-2</v>
      </c>
      <c r="T64" s="80"/>
    </row>
    <row r="65" spans="1:20" s="37" customFormat="1" ht="30" customHeight="1" x14ac:dyDescent="0.2">
      <c r="A65" s="29">
        <v>2</v>
      </c>
      <c r="B65" s="30">
        <v>0</v>
      </c>
      <c r="C65" s="30">
        <v>4</v>
      </c>
      <c r="D65" s="31">
        <v>4</v>
      </c>
      <c r="E65" s="31">
        <v>17</v>
      </c>
      <c r="F65" s="31">
        <v>20</v>
      </c>
      <c r="G65" s="93" t="s">
        <v>118</v>
      </c>
      <c r="H65" s="33" t="s">
        <v>119</v>
      </c>
      <c r="I65" s="34">
        <v>54186660</v>
      </c>
      <c r="J65" s="34">
        <v>0</v>
      </c>
      <c r="K65" s="34">
        <v>22722190</v>
      </c>
      <c r="L65" s="34">
        <v>21140104</v>
      </c>
      <c r="M65" s="34">
        <v>21522524</v>
      </c>
      <c r="N65" s="34">
        <v>48040</v>
      </c>
      <c r="O65" s="34">
        <v>430460</v>
      </c>
      <c r="P65" s="34">
        <v>48040</v>
      </c>
      <c r="Q65" s="34">
        <v>430460</v>
      </c>
      <c r="R65" s="35">
        <f t="shared" si="2"/>
        <v>0.39719229788291066</v>
      </c>
      <c r="S65" s="36">
        <f t="shared" si="3"/>
        <v>7.9440216466562068E-3</v>
      </c>
      <c r="T65" s="80"/>
    </row>
    <row r="66" spans="1:20" s="37" customFormat="1" ht="30" customHeight="1" x14ac:dyDescent="0.2">
      <c r="A66" s="29">
        <v>2</v>
      </c>
      <c r="B66" s="30">
        <v>0</v>
      </c>
      <c r="C66" s="30">
        <v>4</v>
      </c>
      <c r="D66" s="31">
        <v>4</v>
      </c>
      <c r="E66" s="31">
        <v>18</v>
      </c>
      <c r="F66" s="31">
        <v>20</v>
      </c>
      <c r="G66" s="93" t="s">
        <v>120</v>
      </c>
      <c r="H66" s="33" t="s">
        <v>121</v>
      </c>
      <c r="I66" s="34">
        <v>54186660</v>
      </c>
      <c r="J66" s="34">
        <v>0</v>
      </c>
      <c r="K66" s="34">
        <v>26546645</v>
      </c>
      <c r="L66" s="34">
        <v>24375015</v>
      </c>
      <c r="M66" s="34">
        <v>24619815</v>
      </c>
      <c r="N66" s="34">
        <v>47600</v>
      </c>
      <c r="O66" s="34">
        <v>292400</v>
      </c>
      <c r="P66" s="34">
        <v>47600</v>
      </c>
      <c r="Q66" s="34">
        <v>292400</v>
      </c>
      <c r="R66" s="35">
        <f t="shared" si="2"/>
        <v>0.45435195673621515</v>
      </c>
      <c r="S66" s="36">
        <f t="shared" si="3"/>
        <v>5.3961620812207284E-3</v>
      </c>
      <c r="T66" s="80"/>
    </row>
    <row r="67" spans="1:20" s="37" customFormat="1" ht="30" customHeight="1" x14ac:dyDescent="0.2">
      <c r="A67" s="29">
        <v>2</v>
      </c>
      <c r="B67" s="30">
        <v>0</v>
      </c>
      <c r="C67" s="30">
        <v>4</v>
      </c>
      <c r="D67" s="31">
        <v>4</v>
      </c>
      <c r="E67" s="31">
        <v>23</v>
      </c>
      <c r="F67" s="31">
        <v>20</v>
      </c>
      <c r="G67" s="93" t="s">
        <v>122</v>
      </c>
      <c r="H67" s="33" t="s">
        <v>123</v>
      </c>
      <c r="I67" s="34">
        <v>22255998</v>
      </c>
      <c r="J67" s="34">
        <v>0</v>
      </c>
      <c r="K67" s="34">
        <v>12000000</v>
      </c>
      <c r="L67" s="34">
        <v>657573</v>
      </c>
      <c r="M67" s="34">
        <v>7354640</v>
      </c>
      <c r="N67" s="34">
        <v>657573</v>
      </c>
      <c r="O67" s="34">
        <v>7354640</v>
      </c>
      <c r="P67" s="34">
        <v>657573</v>
      </c>
      <c r="Q67" s="34">
        <v>7354640</v>
      </c>
      <c r="R67" s="35">
        <f t="shared" si="2"/>
        <v>0.33045653580666212</v>
      </c>
      <c r="S67" s="36">
        <f t="shared" si="3"/>
        <v>0.33045653580666212</v>
      </c>
      <c r="T67" s="80"/>
    </row>
    <row r="68" spans="1:20" s="27" customFormat="1" ht="30" customHeight="1" x14ac:dyDescent="0.2">
      <c r="A68" s="20">
        <v>2</v>
      </c>
      <c r="B68" s="21">
        <v>0</v>
      </c>
      <c r="C68" s="21">
        <v>4</v>
      </c>
      <c r="D68" s="38">
        <v>5</v>
      </c>
      <c r="E68" s="22"/>
      <c r="F68" s="22"/>
      <c r="G68" s="92" t="s">
        <v>244</v>
      </c>
      <c r="H68" s="28" t="s">
        <v>124</v>
      </c>
      <c r="I68" s="24">
        <f t="shared" ref="I68:Q68" si="29">SUM(I69:I76)</f>
        <v>1316757888</v>
      </c>
      <c r="J68" s="24">
        <f t="shared" si="29"/>
        <v>86032916.5</v>
      </c>
      <c r="K68" s="24">
        <f t="shared" si="29"/>
        <v>1115726771</v>
      </c>
      <c r="L68" s="24">
        <f t="shared" si="29"/>
        <v>63149812</v>
      </c>
      <c r="M68" s="24">
        <f t="shared" si="29"/>
        <v>1044497952</v>
      </c>
      <c r="N68" s="24">
        <f t="shared" si="29"/>
        <v>75373346</v>
      </c>
      <c r="O68" s="24">
        <f t="shared" si="29"/>
        <v>689357832</v>
      </c>
      <c r="P68" s="24">
        <f t="shared" si="29"/>
        <v>60722918</v>
      </c>
      <c r="Q68" s="24">
        <f t="shared" si="29"/>
        <v>674707404</v>
      </c>
      <c r="R68" s="25">
        <f t="shared" si="2"/>
        <v>0.79323462689596591</v>
      </c>
      <c r="S68" s="26">
        <f t="shared" si="3"/>
        <v>0.52352663939386246</v>
      </c>
      <c r="T68" s="81"/>
    </row>
    <row r="69" spans="1:20" s="37" customFormat="1" ht="30" customHeight="1" x14ac:dyDescent="0.2">
      <c r="A69" s="29">
        <v>2</v>
      </c>
      <c r="B69" s="30">
        <v>0</v>
      </c>
      <c r="C69" s="30">
        <v>4</v>
      </c>
      <c r="D69" s="31">
        <v>5</v>
      </c>
      <c r="E69" s="31">
        <v>1</v>
      </c>
      <c r="F69" s="31">
        <v>20</v>
      </c>
      <c r="G69" s="93" t="s">
        <v>125</v>
      </c>
      <c r="H69" s="44" t="s">
        <v>126</v>
      </c>
      <c r="I69" s="34">
        <v>529143952</v>
      </c>
      <c r="J69" s="34">
        <v>11000000</v>
      </c>
      <c r="K69" s="34">
        <v>520281620</v>
      </c>
      <c r="L69" s="34">
        <v>11000000</v>
      </c>
      <c r="M69" s="34">
        <v>518881620</v>
      </c>
      <c r="N69" s="34">
        <v>4115896</v>
      </c>
      <c r="O69" s="34">
        <v>471786343</v>
      </c>
      <c r="P69" s="34">
        <v>4115896</v>
      </c>
      <c r="Q69" s="34">
        <v>471786343</v>
      </c>
      <c r="R69" s="35">
        <f t="shared" si="2"/>
        <v>0.98060578418932776</v>
      </c>
      <c r="S69" s="36">
        <f t="shared" si="3"/>
        <v>0.89160301505250883</v>
      </c>
      <c r="T69" s="80"/>
    </row>
    <row r="70" spans="1:20" s="37" customFormat="1" ht="30" customHeight="1" x14ac:dyDescent="0.2">
      <c r="A70" s="29">
        <v>2</v>
      </c>
      <c r="B70" s="30">
        <v>0</v>
      </c>
      <c r="C70" s="30">
        <v>4</v>
      </c>
      <c r="D70" s="31">
        <v>5</v>
      </c>
      <c r="E70" s="31">
        <v>2</v>
      </c>
      <c r="F70" s="31">
        <v>20</v>
      </c>
      <c r="G70" s="93" t="s">
        <v>127</v>
      </c>
      <c r="H70" s="44" t="s">
        <v>128</v>
      </c>
      <c r="I70" s="34">
        <v>148373320</v>
      </c>
      <c r="J70" s="34">
        <v>-7846769</v>
      </c>
      <c r="K70" s="34">
        <v>17853231</v>
      </c>
      <c r="L70" s="34">
        <v>7853231</v>
      </c>
      <c r="M70" s="34">
        <v>10123231</v>
      </c>
      <c r="N70" s="34">
        <v>1056006</v>
      </c>
      <c r="O70" s="34">
        <v>1326006</v>
      </c>
      <c r="P70" s="34">
        <v>1056006</v>
      </c>
      <c r="Q70" s="34">
        <v>1326006</v>
      </c>
      <c r="R70" s="35">
        <f t="shared" si="2"/>
        <v>6.8228108665358431E-2</v>
      </c>
      <c r="S70" s="36">
        <f t="shared" si="3"/>
        <v>8.9369571294893174E-3</v>
      </c>
      <c r="T70" s="80"/>
    </row>
    <row r="71" spans="1:20" s="37" customFormat="1" ht="30" customHeight="1" x14ac:dyDescent="0.2">
      <c r="A71" s="29">
        <v>2</v>
      </c>
      <c r="B71" s="30">
        <v>0</v>
      </c>
      <c r="C71" s="30">
        <v>4</v>
      </c>
      <c r="D71" s="31">
        <v>5</v>
      </c>
      <c r="E71" s="31">
        <v>6</v>
      </c>
      <c r="F71" s="31">
        <v>20</v>
      </c>
      <c r="G71" s="93" t="s">
        <v>129</v>
      </c>
      <c r="H71" s="44" t="s">
        <v>130</v>
      </c>
      <c r="I71" s="34">
        <v>49093330</v>
      </c>
      <c r="J71" s="34">
        <v>0</v>
      </c>
      <c r="K71" s="34">
        <v>36600000</v>
      </c>
      <c r="L71" s="34">
        <v>0</v>
      </c>
      <c r="M71" s="34">
        <v>35200000</v>
      </c>
      <c r="N71" s="34">
        <v>17191416</v>
      </c>
      <c r="O71" s="34">
        <v>31803658</v>
      </c>
      <c r="P71" s="34">
        <v>2540988</v>
      </c>
      <c r="Q71" s="34">
        <v>17153230</v>
      </c>
      <c r="R71" s="35">
        <f t="shared" si="2"/>
        <v>0.71700167823205307</v>
      </c>
      <c r="S71" s="36">
        <f t="shared" si="3"/>
        <v>0.64782034545222333</v>
      </c>
      <c r="T71" s="80"/>
    </row>
    <row r="72" spans="1:20" s="37" customFormat="1" ht="30" customHeight="1" x14ac:dyDescent="0.2">
      <c r="A72" s="29">
        <v>2</v>
      </c>
      <c r="B72" s="30">
        <v>0</v>
      </c>
      <c r="C72" s="30">
        <v>4</v>
      </c>
      <c r="D72" s="31">
        <v>5</v>
      </c>
      <c r="E72" s="31">
        <v>8</v>
      </c>
      <c r="F72" s="31">
        <v>20</v>
      </c>
      <c r="G72" s="93" t="s">
        <v>131</v>
      </c>
      <c r="H72" s="44" t="s">
        <v>132</v>
      </c>
      <c r="I72" s="34">
        <v>141373320</v>
      </c>
      <c r="J72" s="34">
        <v>31000000</v>
      </c>
      <c r="K72" s="34">
        <v>123781928</v>
      </c>
      <c r="L72" s="34">
        <v>31000000</v>
      </c>
      <c r="M72" s="34">
        <v>123781928</v>
      </c>
      <c r="N72" s="34">
        <v>22322096</v>
      </c>
      <c r="O72" s="34">
        <v>66966288</v>
      </c>
      <c r="P72" s="34">
        <v>22322096</v>
      </c>
      <c r="Q72" s="34">
        <v>66966288</v>
      </c>
      <c r="R72" s="35">
        <f t="shared" si="2"/>
        <v>0.87556780869261608</v>
      </c>
      <c r="S72" s="36">
        <f t="shared" si="3"/>
        <v>0.4736840586328453</v>
      </c>
      <c r="T72" s="80"/>
    </row>
    <row r="73" spans="1:20" s="37" customFormat="1" ht="30" customHeight="1" x14ac:dyDescent="0.2">
      <c r="A73" s="29">
        <v>2</v>
      </c>
      <c r="B73" s="30">
        <v>0</v>
      </c>
      <c r="C73" s="30">
        <v>4</v>
      </c>
      <c r="D73" s="31">
        <v>5</v>
      </c>
      <c r="E73" s="31">
        <v>9</v>
      </c>
      <c r="F73" s="31">
        <v>20</v>
      </c>
      <c r="G73" s="93" t="s">
        <v>133</v>
      </c>
      <c r="H73" s="44" t="s">
        <v>134</v>
      </c>
      <c r="I73" s="34">
        <v>81349328</v>
      </c>
      <c r="J73" s="34">
        <v>9493000</v>
      </c>
      <c r="K73" s="34">
        <v>64740086</v>
      </c>
      <c r="L73" s="34">
        <v>13296581</v>
      </c>
      <c r="M73" s="34">
        <v>51163268</v>
      </c>
      <c r="N73" s="34">
        <v>8854177</v>
      </c>
      <c r="O73" s="34">
        <v>34095970</v>
      </c>
      <c r="P73" s="34">
        <v>8854177</v>
      </c>
      <c r="Q73" s="34">
        <v>34095970</v>
      </c>
      <c r="R73" s="35">
        <f t="shared" si="2"/>
        <v>0.62893289050894186</v>
      </c>
      <c r="S73" s="36">
        <f t="shared" si="3"/>
        <v>0.41913032151906654</v>
      </c>
      <c r="T73" s="80"/>
    </row>
    <row r="74" spans="1:20" s="37" customFormat="1" ht="30" customHeight="1" x14ac:dyDescent="0.2">
      <c r="A74" s="29">
        <v>2</v>
      </c>
      <c r="B74" s="30">
        <v>0</v>
      </c>
      <c r="C74" s="30">
        <v>4</v>
      </c>
      <c r="D74" s="31">
        <v>5</v>
      </c>
      <c r="E74" s="31">
        <v>10</v>
      </c>
      <c r="F74" s="31">
        <v>20</v>
      </c>
      <c r="G74" s="93" t="s">
        <v>135</v>
      </c>
      <c r="H74" s="44" t="s">
        <v>136</v>
      </c>
      <c r="I74" s="34">
        <v>309746640</v>
      </c>
      <c r="J74" s="34">
        <v>-3035314.5</v>
      </c>
      <c r="K74" s="34">
        <v>305047906</v>
      </c>
      <c r="L74" s="34">
        <v>0</v>
      </c>
      <c r="M74" s="34">
        <v>305047906</v>
      </c>
      <c r="N74" s="34">
        <v>21833755</v>
      </c>
      <c r="O74" s="34">
        <v>83079568</v>
      </c>
      <c r="P74" s="34">
        <v>21833755</v>
      </c>
      <c r="Q74" s="34">
        <v>83079568</v>
      </c>
      <c r="R74" s="35">
        <f t="shared" ref="R74:R143" si="30">IFERROR((M74/I74),0)</f>
        <v>0.98483039557749519</v>
      </c>
      <c r="S74" s="36">
        <f t="shared" ref="S74:S143" si="31">IFERROR((O74/I74),0)</f>
        <v>0.2682178182788359</v>
      </c>
      <c r="T74" s="80"/>
    </row>
    <row r="75" spans="1:20" s="37" customFormat="1" ht="30" customHeight="1" x14ac:dyDescent="0.2">
      <c r="A75" s="29">
        <v>2</v>
      </c>
      <c r="B75" s="30">
        <v>0</v>
      </c>
      <c r="C75" s="30">
        <v>4</v>
      </c>
      <c r="D75" s="31">
        <v>5</v>
      </c>
      <c r="E75" s="31">
        <v>12</v>
      </c>
      <c r="F75" s="31">
        <v>20</v>
      </c>
      <c r="G75" s="93" t="s">
        <v>137</v>
      </c>
      <c r="H75" s="44" t="s">
        <v>138</v>
      </c>
      <c r="I75" s="34">
        <v>12255998</v>
      </c>
      <c r="J75" s="34">
        <v>0</v>
      </c>
      <c r="K75" s="34">
        <v>2000000</v>
      </c>
      <c r="L75" s="34">
        <v>0</v>
      </c>
      <c r="M75" s="34">
        <v>299999</v>
      </c>
      <c r="N75" s="34">
        <v>0</v>
      </c>
      <c r="O75" s="34">
        <v>299999</v>
      </c>
      <c r="P75" s="34">
        <v>0</v>
      </c>
      <c r="Q75" s="34">
        <v>299999</v>
      </c>
      <c r="R75" s="35">
        <f t="shared" si="30"/>
        <v>2.447772919022996E-2</v>
      </c>
      <c r="S75" s="36">
        <f t="shared" si="31"/>
        <v>2.447772919022996E-2</v>
      </c>
      <c r="T75" s="80"/>
    </row>
    <row r="76" spans="1:20" s="37" customFormat="1" ht="30" customHeight="1" x14ac:dyDescent="0.2">
      <c r="A76" s="29">
        <v>2</v>
      </c>
      <c r="B76" s="30">
        <v>0</v>
      </c>
      <c r="C76" s="30">
        <v>4</v>
      </c>
      <c r="D76" s="31">
        <v>5</v>
      </c>
      <c r="E76" s="31">
        <v>13</v>
      </c>
      <c r="F76" s="31">
        <v>20</v>
      </c>
      <c r="G76" s="93" t="s">
        <v>279</v>
      </c>
      <c r="H76" s="44" t="s">
        <v>280</v>
      </c>
      <c r="I76" s="34">
        <v>45422000</v>
      </c>
      <c r="J76" s="34">
        <v>45422000</v>
      </c>
      <c r="K76" s="34">
        <v>45422000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5">
        <f t="shared" si="30"/>
        <v>0</v>
      </c>
      <c r="S76" s="36">
        <f t="shared" si="31"/>
        <v>0</v>
      </c>
      <c r="T76" s="80"/>
    </row>
    <row r="77" spans="1:20" s="27" customFormat="1" ht="30" customHeight="1" x14ac:dyDescent="0.2">
      <c r="A77" s="20">
        <v>2</v>
      </c>
      <c r="B77" s="21">
        <v>0</v>
      </c>
      <c r="C77" s="21">
        <v>4</v>
      </c>
      <c r="D77" s="38">
        <v>6</v>
      </c>
      <c r="E77" s="22"/>
      <c r="F77" s="22"/>
      <c r="G77" s="92" t="s">
        <v>245</v>
      </c>
      <c r="H77" s="28" t="s">
        <v>139</v>
      </c>
      <c r="I77" s="24">
        <f t="shared" ref="I77:J77" si="32">SUM(I78:I82)</f>
        <v>301421304</v>
      </c>
      <c r="J77" s="24">
        <f t="shared" si="32"/>
        <v>0</v>
      </c>
      <c r="K77" s="24">
        <f t="shared" ref="K77:Q77" si="33">SUM(K78:K82)</f>
        <v>269070097</v>
      </c>
      <c r="L77" s="24">
        <f t="shared" si="33"/>
        <v>223492</v>
      </c>
      <c r="M77" s="24">
        <f t="shared" si="33"/>
        <v>266571539</v>
      </c>
      <c r="N77" s="24">
        <f t="shared" si="33"/>
        <v>22130523</v>
      </c>
      <c r="O77" s="24">
        <f t="shared" si="33"/>
        <v>26308473</v>
      </c>
      <c r="P77" s="24">
        <f t="shared" si="33"/>
        <v>223492</v>
      </c>
      <c r="Q77" s="24">
        <f t="shared" si="33"/>
        <v>4401442</v>
      </c>
      <c r="R77" s="25">
        <f t="shared" si="30"/>
        <v>0.88438187832934334</v>
      </c>
      <c r="S77" s="26">
        <f t="shared" si="31"/>
        <v>8.7281398663181423E-2</v>
      </c>
      <c r="T77" s="81"/>
    </row>
    <row r="78" spans="1:20" s="37" customFormat="1" ht="30" customHeight="1" x14ac:dyDescent="0.2">
      <c r="A78" s="29">
        <v>2</v>
      </c>
      <c r="B78" s="30">
        <v>0</v>
      </c>
      <c r="C78" s="30">
        <v>4</v>
      </c>
      <c r="D78" s="31">
        <v>6</v>
      </c>
      <c r="E78" s="31">
        <v>2</v>
      </c>
      <c r="F78" s="31">
        <v>20</v>
      </c>
      <c r="G78" s="93" t="s">
        <v>140</v>
      </c>
      <c r="H78" s="33" t="s">
        <v>141</v>
      </c>
      <c r="I78" s="34">
        <v>271746640</v>
      </c>
      <c r="J78" s="34">
        <v>0</v>
      </c>
      <c r="K78" s="34">
        <v>262970097</v>
      </c>
      <c r="L78" s="34">
        <v>70400</v>
      </c>
      <c r="M78" s="34">
        <v>262474497</v>
      </c>
      <c r="N78" s="34">
        <v>21977431</v>
      </c>
      <c r="O78" s="34">
        <v>22211431</v>
      </c>
      <c r="P78" s="34">
        <v>70400</v>
      </c>
      <c r="Q78" s="34">
        <v>304400</v>
      </c>
      <c r="R78" s="35">
        <f t="shared" si="30"/>
        <v>0.96587945668803854</v>
      </c>
      <c r="S78" s="36">
        <f t="shared" si="31"/>
        <v>8.1735807294618254E-2</v>
      </c>
      <c r="T78" s="80"/>
    </row>
    <row r="79" spans="1:20" s="37" customFormat="1" ht="30" customHeight="1" x14ac:dyDescent="0.2">
      <c r="A79" s="29">
        <v>2</v>
      </c>
      <c r="B79" s="30">
        <v>0</v>
      </c>
      <c r="C79" s="30">
        <v>4</v>
      </c>
      <c r="D79" s="31">
        <v>6</v>
      </c>
      <c r="E79" s="31">
        <v>3</v>
      </c>
      <c r="F79" s="31">
        <v>20</v>
      </c>
      <c r="G79" s="93" t="s">
        <v>142</v>
      </c>
      <c r="H79" s="33" t="s">
        <v>143</v>
      </c>
      <c r="I79" s="34">
        <v>7418666</v>
      </c>
      <c r="J79" s="34">
        <v>0</v>
      </c>
      <c r="K79" s="34">
        <v>2100000</v>
      </c>
      <c r="L79" s="34">
        <v>0</v>
      </c>
      <c r="M79" s="34">
        <v>2100000</v>
      </c>
      <c r="N79" s="34">
        <v>0</v>
      </c>
      <c r="O79" s="34">
        <v>2100000</v>
      </c>
      <c r="P79" s="34">
        <v>0</v>
      </c>
      <c r="Q79" s="34">
        <v>2100000</v>
      </c>
      <c r="R79" s="35">
        <f t="shared" si="30"/>
        <v>0.28306975944192664</v>
      </c>
      <c r="S79" s="36">
        <f t="shared" si="31"/>
        <v>0.28306975944192664</v>
      </c>
      <c r="T79" s="80"/>
    </row>
    <row r="80" spans="1:20" s="37" customFormat="1" ht="30" customHeight="1" x14ac:dyDescent="0.2">
      <c r="A80" s="29">
        <v>2</v>
      </c>
      <c r="B80" s="30">
        <v>0</v>
      </c>
      <c r="C80" s="30">
        <v>4</v>
      </c>
      <c r="D80" s="31">
        <v>6</v>
      </c>
      <c r="E80" s="31">
        <v>5</v>
      </c>
      <c r="F80" s="31">
        <v>20</v>
      </c>
      <c r="G80" s="93" t="s">
        <v>144</v>
      </c>
      <c r="H80" s="33" t="s">
        <v>145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5">
        <f t="shared" si="30"/>
        <v>0</v>
      </c>
      <c r="S80" s="36">
        <f t="shared" si="31"/>
        <v>0</v>
      </c>
      <c r="T80" s="80"/>
    </row>
    <row r="81" spans="1:20" s="37" customFormat="1" ht="30" customHeight="1" x14ac:dyDescent="0.2">
      <c r="A81" s="29">
        <v>2</v>
      </c>
      <c r="B81" s="30">
        <v>0</v>
      </c>
      <c r="C81" s="30">
        <v>4</v>
      </c>
      <c r="D81" s="31">
        <v>6</v>
      </c>
      <c r="E81" s="31">
        <v>7</v>
      </c>
      <c r="F81" s="31">
        <v>20</v>
      </c>
      <c r="G81" s="93" t="s">
        <v>146</v>
      </c>
      <c r="H81" s="33" t="s">
        <v>147</v>
      </c>
      <c r="I81" s="34">
        <v>22255998</v>
      </c>
      <c r="J81" s="34">
        <v>0</v>
      </c>
      <c r="K81" s="34">
        <v>4000000</v>
      </c>
      <c r="L81" s="34">
        <v>153092</v>
      </c>
      <c r="M81" s="34">
        <v>1997042</v>
      </c>
      <c r="N81" s="34">
        <v>153092</v>
      </c>
      <c r="O81" s="34">
        <v>1997042</v>
      </c>
      <c r="P81" s="34">
        <v>153092</v>
      </c>
      <c r="Q81" s="34">
        <v>1997042</v>
      </c>
      <c r="R81" s="35">
        <f t="shared" si="30"/>
        <v>8.9730507704035553E-2</v>
      </c>
      <c r="S81" s="36">
        <f t="shared" si="31"/>
        <v>8.9730507704035553E-2</v>
      </c>
      <c r="T81" s="80"/>
    </row>
    <row r="82" spans="1:20" s="37" customFormat="1" ht="30" customHeight="1" x14ac:dyDescent="0.2">
      <c r="A82" s="29">
        <v>2</v>
      </c>
      <c r="B82" s="30">
        <v>0</v>
      </c>
      <c r="C82" s="30">
        <v>4</v>
      </c>
      <c r="D82" s="31">
        <v>6</v>
      </c>
      <c r="E82" s="31">
        <v>8</v>
      </c>
      <c r="F82" s="31">
        <v>20</v>
      </c>
      <c r="G82" s="93" t="s">
        <v>148</v>
      </c>
      <c r="H82" s="33" t="s">
        <v>149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5">
        <f t="shared" si="30"/>
        <v>0</v>
      </c>
      <c r="S82" s="36">
        <f t="shared" si="31"/>
        <v>0</v>
      </c>
      <c r="T82" s="80"/>
    </row>
    <row r="83" spans="1:20" s="27" customFormat="1" ht="30" customHeight="1" x14ac:dyDescent="0.2">
      <c r="A83" s="20">
        <v>2</v>
      </c>
      <c r="B83" s="21">
        <v>0</v>
      </c>
      <c r="C83" s="21">
        <v>4</v>
      </c>
      <c r="D83" s="38">
        <v>7</v>
      </c>
      <c r="E83" s="22"/>
      <c r="F83" s="22"/>
      <c r="G83" s="92" t="s">
        <v>246</v>
      </c>
      <c r="H83" s="28" t="s">
        <v>150</v>
      </c>
      <c r="I83" s="24">
        <f>SUM(I84:I85)</f>
        <v>44511996</v>
      </c>
      <c r="J83" s="24">
        <f t="shared" ref="J83:O83" si="34">SUM(J84:J85)</f>
        <v>0</v>
      </c>
      <c r="K83" s="24">
        <f t="shared" si="34"/>
        <v>11128666</v>
      </c>
      <c r="L83" s="24">
        <f t="shared" si="34"/>
        <v>0</v>
      </c>
      <c r="M83" s="24">
        <f t="shared" si="34"/>
        <v>11127999</v>
      </c>
      <c r="N83" s="24">
        <f t="shared" si="34"/>
        <v>0</v>
      </c>
      <c r="O83" s="24">
        <f t="shared" si="34"/>
        <v>0</v>
      </c>
      <c r="P83" s="24">
        <f>SUM(P84:P85)</f>
        <v>0</v>
      </c>
      <c r="Q83" s="24">
        <f>SUM(Q84:Q85)</f>
        <v>0</v>
      </c>
      <c r="R83" s="25">
        <f t="shared" si="30"/>
        <v>0.25</v>
      </c>
      <c r="S83" s="26">
        <f t="shared" si="31"/>
        <v>0</v>
      </c>
      <c r="T83" s="81"/>
    </row>
    <row r="84" spans="1:20" s="37" customFormat="1" ht="30" customHeight="1" x14ac:dyDescent="0.2">
      <c r="A84" s="29">
        <v>2</v>
      </c>
      <c r="B84" s="30">
        <v>0</v>
      </c>
      <c r="C84" s="30">
        <v>4</v>
      </c>
      <c r="D84" s="31">
        <v>7</v>
      </c>
      <c r="E84" s="31">
        <v>5</v>
      </c>
      <c r="F84" s="31">
        <v>20</v>
      </c>
      <c r="G84" s="93" t="s">
        <v>151</v>
      </c>
      <c r="H84" s="33" t="s">
        <v>152</v>
      </c>
      <c r="I84" s="34">
        <v>18545998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5">
        <f t="shared" si="30"/>
        <v>0</v>
      </c>
      <c r="S84" s="36">
        <f t="shared" si="31"/>
        <v>0</v>
      </c>
      <c r="T84" s="80"/>
    </row>
    <row r="85" spans="1:20" s="37" customFormat="1" ht="30" customHeight="1" x14ac:dyDescent="0.2">
      <c r="A85" s="29">
        <v>2</v>
      </c>
      <c r="B85" s="30">
        <v>0</v>
      </c>
      <c r="C85" s="30">
        <v>4</v>
      </c>
      <c r="D85" s="31">
        <v>7</v>
      </c>
      <c r="E85" s="31">
        <v>6</v>
      </c>
      <c r="F85" s="31">
        <v>20</v>
      </c>
      <c r="G85" s="93" t="s">
        <v>153</v>
      </c>
      <c r="H85" s="33" t="s">
        <v>154</v>
      </c>
      <c r="I85" s="34">
        <v>25965998</v>
      </c>
      <c r="J85" s="34">
        <v>0</v>
      </c>
      <c r="K85" s="34">
        <v>11128666</v>
      </c>
      <c r="L85" s="34">
        <v>0</v>
      </c>
      <c r="M85" s="34">
        <v>11127999</v>
      </c>
      <c r="N85" s="34">
        <v>0</v>
      </c>
      <c r="O85" s="34">
        <v>0</v>
      </c>
      <c r="P85" s="34">
        <v>0</v>
      </c>
      <c r="Q85" s="34">
        <v>0</v>
      </c>
      <c r="R85" s="35">
        <f t="shared" si="30"/>
        <v>0.42856041966882996</v>
      </c>
      <c r="S85" s="36">
        <f t="shared" si="31"/>
        <v>0</v>
      </c>
      <c r="T85" s="80"/>
    </row>
    <row r="86" spans="1:20" s="27" customFormat="1" ht="30" customHeight="1" x14ac:dyDescent="0.2">
      <c r="A86" s="20">
        <v>2</v>
      </c>
      <c r="B86" s="21">
        <v>0</v>
      </c>
      <c r="C86" s="21">
        <v>4</v>
      </c>
      <c r="D86" s="38">
        <v>8</v>
      </c>
      <c r="E86" s="22"/>
      <c r="F86" s="22"/>
      <c r="G86" s="92" t="s">
        <v>247</v>
      </c>
      <c r="H86" s="28" t="s">
        <v>155</v>
      </c>
      <c r="I86" s="24">
        <f t="shared" ref="I86:Q86" si="35">SUM(I87:I90)</f>
        <v>408026630</v>
      </c>
      <c r="J86" s="24">
        <f t="shared" si="35"/>
        <v>0</v>
      </c>
      <c r="K86" s="24">
        <f t="shared" si="35"/>
        <v>378246640</v>
      </c>
      <c r="L86" s="24">
        <f t="shared" si="35"/>
        <v>0</v>
      </c>
      <c r="M86" s="24">
        <f t="shared" si="35"/>
        <v>378246640</v>
      </c>
      <c r="N86" s="24">
        <f t="shared" si="35"/>
        <v>30106542</v>
      </c>
      <c r="O86" s="24">
        <f t="shared" si="35"/>
        <v>261756054</v>
      </c>
      <c r="P86" s="24">
        <f t="shared" si="35"/>
        <v>30106542</v>
      </c>
      <c r="Q86" s="24">
        <f t="shared" si="35"/>
        <v>261756054</v>
      </c>
      <c r="R86" s="25">
        <f t="shared" si="30"/>
        <v>0.92701459216032056</v>
      </c>
      <c r="S86" s="26">
        <f t="shared" si="31"/>
        <v>0.64151708431383514</v>
      </c>
      <c r="T86" s="81"/>
    </row>
    <row r="87" spans="1:20" s="37" customFormat="1" ht="30" customHeight="1" x14ac:dyDescent="0.2">
      <c r="A87" s="29">
        <v>2</v>
      </c>
      <c r="B87" s="30">
        <v>0</v>
      </c>
      <c r="C87" s="30">
        <v>4</v>
      </c>
      <c r="D87" s="31">
        <v>8</v>
      </c>
      <c r="E87" s="31">
        <v>1</v>
      </c>
      <c r="F87" s="31">
        <v>20</v>
      </c>
      <c r="G87" s="93" t="s">
        <v>156</v>
      </c>
      <c r="H87" s="33" t="s">
        <v>157</v>
      </c>
      <c r="I87" s="34">
        <v>29674664</v>
      </c>
      <c r="J87" s="34">
        <v>0</v>
      </c>
      <c r="K87" s="34">
        <v>25000000</v>
      </c>
      <c r="L87" s="34">
        <v>0</v>
      </c>
      <c r="M87" s="34">
        <v>25000000</v>
      </c>
      <c r="N87" s="34">
        <v>1675048</v>
      </c>
      <c r="O87" s="34">
        <v>11900212</v>
      </c>
      <c r="P87" s="34">
        <v>1675048</v>
      </c>
      <c r="Q87" s="34">
        <v>11900212</v>
      </c>
      <c r="R87" s="35">
        <f t="shared" si="30"/>
        <v>0.84246952214859117</v>
      </c>
      <c r="S87" s="36">
        <f t="shared" si="31"/>
        <v>0.40102263668427718</v>
      </c>
      <c r="T87" s="80"/>
    </row>
    <row r="88" spans="1:20" s="37" customFormat="1" ht="30" customHeight="1" x14ac:dyDescent="0.2">
      <c r="A88" s="29">
        <v>2</v>
      </c>
      <c r="B88" s="30">
        <v>0</v>
      </c>
      <c r="C88" s="30">
        <v>4</v>
      </c>
      <c r="D88" s="31">
        <v>8</v>
      </c>
      <c r="E88" s="31">
        <v>2</v>
      </c>
      <c r="F88" s="31">
        <v>20</v>
      </c>
      <c r="G88" s="93" t="s">
        <v>158</v>
      </c>
      <c r="H88" s="33" t="s">
        <v>159</v>
      </c>
      <c r="I88" s="34">
        <v>296746640</v>
      </c>
      <c r="J88" s="34">
        <v>0</v>
      </c>
      <c r="K88" s="34">
        <v>296746640</v>
      </c>
      <c r="L88" s="34">
        <v>0</v>
      </c>
      <c r="M88" s="34">
        <v>296746640</v>
      </c>
      <c r="N88" s="34">
        <v>23428500</v>
      </c>
      <c r="O88" s="34">
        <v>208824830</v>
      </c>
      <c r="P88" s="34">
        <v>23428500</v>
      </c>
      <c r="Q88" s="34">
        <v>208824830</v>
      </c>
      <c r="R88" s="35">
        <f t="shared" si="30"/>
        <v>1</v>
      </c>
      <c r="S88" s="36">
        <f t="shared" si="31"/>
        <v>0.70371421897144315</v>
      </c>
      <c r="T88" s="80"/>
    </row>
    <row r="89" spans="1:20" s="37" customFormat="1" ht="30" customHeight="1" x14ac:dyDescent="0.2">
      <c r="A89" s="29">
        <v>2</v>
      </c>
      <c r="B89" s="30">
        <v>0</v>
      </c>
      <c r="C89" s="30">
        <v>4</v>
      </c>
      <c r="D89" s="31">
        <v>8</v>
      </c>
      <c r="E89" s="31">
        <v>5</v>
      </c>
      <c r="F89" s="31">
        <v>20</v>
      </c>
      <c r="G89" s="93" t="s">
        <v>160</v>
      </c>
      <c r="H89" s="33" t="s">
        <v>161</v>
      </c>
      <c r="I89" s="34">
        <v>37093330</v>
      </c>
      <c r="J89" s="34">
        <v>0</v>
      </c>
      <c r="K89" s="34">
        <v>16500000</v>
      </c>
      <c r="L89" s="34">
        <v>0</v>
      </c>
      <c r="M89" s="34">
        <v>16500000</v>
      </c>
      <c r="N89" s="34">
        <v>1540734</v>
      </c>
      <c r="O89" s="34">
        <v>13181242</v>
      </c>
      <c r="P89" s="34">
        <v>1540734</v>
      </c>
      <c r="Q89" s="34">
        <v>13181242</v>
      </c>
      <c r="R89" s="35">
        <f t="shared" si="30"/>
        <v>0.44482390769445612</v>
      </c>
      <c r="S89" s="36">
        <f t="shared" si="31"/>
        <v>0.35535342877007808</v>
      </c>
      <c r="T89" s="80"/>
    </row>
    <row r="90" spans="1:20" s="37" customFormat="1" ht="30" customHeight="1" x14ac:dyDescent="0.2">
      <c r="A90" s="29">
        <v>2</v>
      </c>
      <c r="B90" s="30">
        <v>0</v>
      </c>
      <c r="C90" s="30">
        <v>4</v>
      </c>
      <c r="D90" s="31">
        <v>8</v>
      </c>
      <c r="E90" s="31">
        <v>6</v>
      </c>
      <c r="F90" s="31">
        <v>20</v>
      </c>
      <c r="G90" s="93" t="s">
        <v>162</v>
      </c>
      <c r="H90" s="33" t="s">
        <v>163</v>
      </c>
      <c r="I90" s="34">
        <v>44511996</v>
      </c>
      <c r="J90" s="34">
        <v>0</v>
      </c>
      <c r="K90" s="34">
        <v>40000000</v>
      </c>
      <c r="L90" s="34">
        <v>0</v>
      </c>
      <c r="M90" s="34">
        <v>40000000</v>
      </c>
      <c r="N90" s="34">
        <v>3462260</v>
      </c>
      <c r="O90" s="34">
        <v>27849770</v>
      </c>
      <c r="P90" s="34">
        <v>3462260</v>
      </c>
      <c r="Q90" s="34">
        <v>27849770</v>
      </c>
      <c r="R90" s="35">
        <f t="shared" si="30"/>
        <v>0.89863415695849724</v>
      </c>
      <c r="S90" s="36">
        <f t="shared" si="31"/>
        <v>0.62566886463595117</v>
      </c>
      <c r="T90" s="80"/>
    </row>
    <row r="91" spans="1:20" s="27" customFormat="1" ht="30" customHeight="1" x14ac:dyDescent="0.2">
      <c r="A91" s="20">
        <v>2</v>
      </c>
      <c r="B91" s="21">
        <v>0</v>
      </c>
      <c r="C91" s="21">
        <v>4</v>
      </c>
      <c r="D91" s="38">
        <v>9</v>
      </c>
      <c r="E91" s="22"/>
      <c r="F91" s="22"/>
      <c r="G91" s="92" t="s">
        <v>248</v>
      </c>
      <c r="H91" s="28" t="s">
        <v>164</v>
      </c>
      <c r="I91" s="24">
        <f t="shared" ref="I91:Q91" si="36">SUM(I92:I93)</f>
        <v>1251999920</v>
      </c>
      <c r="J91" s="24">
        <f t="shared" si="36"/>
        <v>-144279</v>
      </c>
      <c r="K91" s="24">
        <f t="shared" si="36"/>
        <v>1251854862</v>
      </c>
      <c r="L91" s="24">
        <f t="shared" si="36"/>
        <v>0</v>
      </c>
      <c r="M91" s="24">
        <f t="shared" si="36"/>
        <v>1251854862</v>
      </c>
      <c r="N91" s="24">
        <f t="shared" si="36"/>
        <v>0</v>
      </c>
      <c r="O91" s="24">
        <f t="shared" si="36"/>
        <v>0</v>
      </c>
      <c r="P91" s="24">
        <f t="shared" si="36"/>
        <v>0</v>
      </c>
      <c r="Q91" s="24">
        <f t="shared" si="36"/>
        <v>0</v>
      </c>
      <c r="R91" s="25">
        <f t="shared" si="30"/>
        <v>0.99988413897023254</v>
      </c>
      <c r="S91" s="26">
        <f t="shared" si="31"/>
        <v>0</v>
      </c>
      <c r="T91" s="80"/>
    </row>
    <row r="92" spans="1:20" s="37" customFormat="1" ht="30" customHeight="1" x14ac:dyDescent="0.2">
      <c r="A92" s="29">
        <v>2</v>
      </c>
      <c r="B92" s="30">
        <v>0</v>
      </c>
      <c r="C92" s="30">
        <v>4</v>
      </c>
      <c r="D92" s="31">
        <v>9</v>
      </c>
      <c r="E92" s="31">
        <v>5</v>
      </c>
      <c r="F92" s="31">
        <v>20</v>
      </c>
      <c r="G92" s="93" t="s">
        <v>165</v>
      </c>
      <c r="H92" s="33" t="s">
        <v>166</v>
      </c>
      <c r="I92" s="34">
        <v>285600779</v>
      </c>
      <c r="J92" s="34">
        <v>0</v>
      </c>
      <c r="K92" s="34">
        <v>285600000</v>
      </c>
      <c r="L92" s="34">
        <v>0</v>
      </c>
      <c r="M92" s="34">
        <v>285600000</v>
      </c>
      <c r="N92" s="34">
        <v>0</v>
      </c>
      <c r="O92" s="34">
        <v>0</v>
      </c>
      <c r="P92" s="34">
        <v>0</v>
      </c>
      <c r="Q92" s="34">
        <v>0</v>
      </c>
      <c r="R92" s="35">
        <f t="shared" si="30"/>
        <v>0.99999727241640335</v>
      </c>
      <c r="S92" s="36">
        <f t="shared" si="31"/>
        <v>0</v>
      </c>
      <c r="T92" s="80"/>
    </row>
    <row r="93" spans="1:20" s="37" customFormat="1" ht="30" customHeight="1" x14ac:dyDescent="0.2">
      <c r="A93" s="29">
        <v>2</v>
      </c>
      <c r="B93" s="30">
        <v>0</v>
      </c>
      <c r="C93" s="30">
        <v>4</v>
      </c>
      <c r="D93" s="31">
        <v>9</v>
      </c>
      <c r="E93" s="31">
        <v>13</v>
      </c>
      <c r="F93" s="31">
        <v>20</v>
      </c>
      <c r="G93" s="93" t="s">
        <v>167</v>
      </c>
      <c r="H93" s="33" t="s">
        <v>168</v>
      </c>
      <c r="I93" s="34">
        <v>966399141</v>
      </c>
      <c r="J93" s="34">
        <v>-144279</v>
      </c>
      <c r="K93" s="34">
        <v>966254862</v>
      </c>
      <c r="L93" s="34">
        <v>0</v>
      </c>
      <c r="M93" s="34">
        <v>966254862</v>
      </c>
      <c r="N93" s="34">
        <v>0</v>
      </c>
      <c r="O93" s="34">
        <v>0</v>
      </c>
      <c r="P93" s="34">
        <v>0</v>
      </c>
      <c r="Q93" s="34">
        <v>0</v>
      </c>
      <c r="R93" s="35">
        <f t="shared" si="30"/>
        <v>0.99985070454444869</v>
      </c>
      <c r="S93" s="36">
        <f t="shared" si="31"/>
        <v>0</v>
      </c>
      <c r="T93" s="80"/>
    </row>
    <row r="94" spans="1:20" s="27" customFormat="1" ht="30" customHeight="1" x14ac:dyDescent="0.2">
      <c r="A94" s="20">
        <v>2</v>
      </c>
      <c r="B94" s="21">
        <v>0</v>
      </c>
      <c r="C94" s="21">
        <v>4</v>
      </c>
      <c r="D94" s="38">
        <v>10</v>
      </c>
      <c r="E94" s="22"/>
      <c r="F94" s="22"/>
      <c r="G94" s="93" t="s">
        <v>249</v>
      </c>
      <c r="H94" s="28" t="s">
        <v>169</v>
      </c>
      <c r="I94" s="24">
        <f t="shared" ref="I94:Q94" si="37">SUM(I95:I96)</f>
        <v>0</v>
      </c>
      <c r="J94" s="24">
        <f t="shared" si="37"/>
        <v>0</v>
      </c>
      <c r="K94" s="24">
        <f t="shared" si="37"/>
        <v>0</v>
      </c>
      <c r="L94" s="24">
        <f t="shared" si="37"/>
        <v>0</v>
      </c>
      <c r="M94" s="24">
        <f t="shared" si="37"/>
        <v>0</v>
      </c>
      <c r="N94" s="24">
        <f t="shared" si="37"/>
        <v>0</v>
      </c>
      <c r="O94" s="24">
        <f t="shared" si="37"/>
        <v>0</v>
      </c>
      <c r="P94" s="24">
        <f t="shared" si="37"/>
        <v>0</v>
      </c>
      <c r="Q94" s="24">
        <f t="shared" si="37"/>
        <v>0</v>
      </c>
      <c r="R94" s="25">
        <f t="shared" si="30"/>
        <v>0</v>
      </c>
      <c r="S94" s="26">
        <f t="shared" si="31"/>
        <v>0</v>
      </c>
      <c r="T94" s="81"/>
    </row>
    <row r="95" spans="1:20" s="37" customFormat="1" ht="30" customHeight="1" x14ac:dyDescent="0.2">
      <c r="A95" s="29">
        <v>2</v>
      </c>
      <c r="B95" s="30">
        <v>0</v>
      </c>
      <c r="C95" s="30">
        <v>4</v>
      </c>
      <c r="D95" s="31">
        <v>10</v>
      </c>
      <c r="E95" s="31">
        <v>1</v>
      </c>
      <c r="F95" s="31">
        <v>20</v>
      </c>
      <c r="G95" s="93" t="s">
        <v>170</v>
      </c>
      <c r="H95" s="33" t="s">
        <v>171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5">
        <f t="shared" si="30"/>
        <v>0</v>
      </c>
      <c r="S95" s="36">
        <f t="shared" si="31"/>
        <v>0</v>
      </c>
      <c r="T95" s="80"/>
    </row>
    <row r="96" spans="1:20" s="37" customFormat="1" ht="30" customHeight="1" x14ac:dyDescent="0.2">
      <c r="A96" s="29">
        <v>2</v>
      </c>
      <c r="B96" s="30">
        <v>0</v>
      </c>
      <c r="C96" s="30">
        <v>4</v>
      </c>
      <c r="D96" s="31">
        <v>10</v>
      </c>
      <c r="E96" s="31">
        <v>2</v>
      </c>
      <c r="F96" s="31">
        <v>20</v>
      </c>
      <c r="G96" s="93" t="s">
        <v>172</v>
      </c>
      <c r="H96" s="33" t="s">
        <v>173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5">
        <f t="shared" si="30"/>
        <v>0</v>
      </c>
      <c r="S96" s="36">
        <f t="shared" si="31"/>
        <v>0</v>
      </c>
      <c r="T96" s="80"/>
    </row>
    <row r="97" spans="1:20" s="27" customFormat="1" ht="30" customHeight="1" x14ac:dyDescent="0.2">
      <c r="A97" s="20">
        <v>2</v>
      </c>
      <c r="B97" s="21">
        <v>0</v>
      </c>
      <c r="C97" s="21">
        <v>4</v>
      </c>
      <c r="D97" s="38">
        <v>11</v>
      </c>
      <c r="E97" s="22"/>
      <c r="F97" s="22"/>
      <c r="G97" s="92" t="s">
        <v>250</v>
      </c>
      <c r="H97" s="28" t="s">
        <v>174</v>
      </c>
      <c r="I97" s="24">
        <f>SUM(I98:I99)</f>
        <v>128698656</v>
      </c>
      <c r="J97" s="24">
        <f t="shared" ref="J97:O97" si="38">SUM(J98:J99)</f>
        <v>-3414000</v>
      </c>
      <c r="K97" s="24">
        <f t="shared" si="38"/>
        <v>125284656</v>
      </c>
      <c r="L97" s="24">
        <f t="shared" si="38"/>
        <v>8054374</v>
      </c>
      <c r="M97" s="24">
        <f t="shared" si="38"/>
        <v>118203501</v>
      </c>
      <c r="N97" s="24">
        <f t="shared" si="38"/>
        <v>48272292</v>
      </c>
      <c r="O97" s="24">
        <f t="shared" si="38"/>
        <v>87962105</v>
      </c>
      <c r="P97" s="24">
        <f>SUM(P98:P99)</f>
        <v>47172776</v>
      </c>
      <c r="Q97" s="24">
        <f>SUM(Q98:Q99)</f>
        <v>86862589</v>
      </c>
      <c r="R97" s="25">
        <f t="shared" si="30"/>
        <v>0.91845171250273194</v>
      </c>
      <c r="S97" s="26">
        <f t="shared" si="31"/>
        <v>0.68347337675383335</v>
      </c>
      <c r="T97" s="81"/>
    </row>
    <row r="98" spans="1:20" s="27" customFormat="1" ht="30" customHeight="1" x14ac:dyDescent="0.2">
      <c r="A98" s="29">
        <v>2</v>
      </c>
      <c r="B98" s="30">
        <v>0</v>
      </c>
      <c r="C98" s="30">
        <v>4</v>
      </c>
      <c r="D98" s="31">
        <v>11</v>
      </c>
      <c r="E98" s="31">
        <v>1</v>
      </c>
      <c r="F98" s="31">
        <v>20</v>
      </c>
      <c r="G98" s="93" t="s">
        <v>175</v>
      </c>
      <c r="H98" s="33" t="s">
        <v>176</v>
      </c>
      <c r="I98" s="34">
        <v>74158745</v>
      </c>
      <c r="J98" s="34">
        <v>-8023249</v>
      </c>
      <c r="K98" s="34">
        <v>70744745</v>
      </c>
      <c r="L98" s="34">
        <v>0</v>
      </c>
      <c r="M98" s="34">
        <v>70744745</v>
      </c>
      <c r="N98" s="34">
        <v>25958362</v>
      </c>
      <c r="O98" s="34">
        <v>46703107</v>
      </c>
      <c r="P98" s="34">
        <v>25958362</v>
      </c>
      <c r="Q98" s="34">
        <v>46703107</v>
      </c>
      <c r="R98" s="35">
        <f t="shared" si="30"/>
        <v>0.95396362222688635</v>
      </c>
      <c r="S98" s="36">
        <f t="shared" si="31"/>
        <v>0.62977207880203478</v>
      </c>
      <c r="T98" s="81"/>
    </row>
    <row r="99" spans="1:20" s="37" customFormat="1" ht="30" customHeight="1" x14ac:dyDescent="0.2">
      <c r="A99" s="29">
        <v>2</v>
      </c>
      <c r="B99" s="30">
        <v>0</v>
      </c>
      <c r="C99" s="30">
        <v>4</v>
      </c>
      <c r="D99" s="31">
        <v>11</v>
      </c>
      <c r="E99" s="31">
        <v>2</v>
      </c>
      <c r="F99" s="31">
        <v>20</v>
      </c>
      <c r="G99" s="93" t="s">
        <v>177</v>
      </c>
      <c r="H99" s="33" t="s">
        <v>178</v>
      </c>
      <c r="I99" s="34">
        <v>54539911</v>
      </c>
      <c r="J99" s="34">
        <v>4609249</v>
      </c>
      <c r="K99" s="34">
        <v>54539911</v>
      </c>
      <c r="L99" s="34">
        <v>8054374</v>
      </c>
      <c r="M99" s="34">
        <v>47458756</v>
      </c>
      <c r="N99" s="34">
        <v>22313930</v>
      </c>
      <c r="O99" s="34">
        <v>41258998</v>
      </c>
      <c r="P99" s="34">
        <v>21214414</v>
      </c>
      <c r="Q99" s="34">
        <v>40159482</v>
      </c>
      <c r="R99" s="35">
        <f t="shared" si="30"/>
        <v>0.87016562971655753</v>
      </c>
      <c r="S99" s="36">
        <f t="shared" si="31"/>
        <v>0.75649184686054949</v>
      </c>
      <c r="T99" s="80"/>
    </row>
    <row r="100" spans="1:20" s="27" customFormat="1" ht="30" customHeight="1" x14ac:dyDescent="0.2">
      <c r="A100" s="20">
        <v>2</v>
      </c>
      <c r="B100" s="21">
        <v>0</v>
      </c>
      <c r="C100" s="21">
        <v>4</v>
      </c>
      <c r="D100" s="38">
        <v>17</v>
      </c>
      <c r="E100" s="22"/>
      <c r="F100" s="22"/>
      <c r="G100" s="92" t="s">
        <v>251</v>
      </c>
      <c r="H100" s="28" t="s">
        <v>179</v>
      </c>
      <c r="I100" s="24">
        <f t="shared" ref="I100:Q100" si="39">SUM(I101:I102)</f>
        <v>14837332</v>
      </c>
      <c r="J100" s="24">
        <f t="shared" si="39"/>
        <v>0</v>
      </c>
      <c r="K100" s="24">
        <f t="shared" si="39"/>
        <v>0</v>
      </c>
      <c r="L100" s="24">
        <f t="shared" si="39"/>
        <v>0</v>
      </c>
      <c r="M100" s="24">
        <f t="shared" si="39"/>
        <v>0</v>
      </c>
      <c r="N100" s="24">
        <f t="shared" si="39"/>
        <v>0</v>
      </c>
      <c r="O100" s="24">
        <f t="shared" si="39"/>
        <v>0</v>
      </c>
      <c r="P100" s="24">
        <f t="shared" si="39"/>
        <v>0</v>
      </c>
      <c r="Q100" s="24">
        <f t="shared" si="39"/>
        <v>0</v>
      </c>
      <c r="R100" s="45">
        <f t="shared" si="30"/>
        <v>0</v>
      </c>
      <c r="S100" s="45">
        <f t="shared" si="31"/>
        <v>0</v>
      </c>
      <c r="T100" s="80"/>
    </row>
    <row r="101" spans="1:20" s="37" customFormat="1" ht="30" customHeight="1" x14ac:dyDescent="0.2">
      <c r="A101" s="29">
        <v>2</v>
      </c>
      <c r="B101" s="30">
        <v>0</v>
      </c>
      <c r="C101" s="30">
        <v>4</v>
      </c>
      <c r="D101" s="31">
        <v>17</v>
      </c>
      <c r="E101" s="31">
        <v>1</v>
      </c>
      <c r="F101" s="31">
        <v>20</v>
      </c>
      <c r="G101" s="93" t="s">
        <v>180</v>
      </c>
      <c r="H101" s="33" t="s">
        <v>181</v>
      </c>
      <c r="I101" s="34">
        <v>7418666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5">
        <f t="shared" si="30"/>
        <v>0</v>
      </c>
      <c r="S101" s="36">
        <f t="shared" si="31"/>
        <v>0</v>
      </c>
      <c r="T101" s="80"/>
    </row>
    <row r="102" spans="1:20" s="37" customFormat="1" ht="30" customHeight="1" x14ac:dyDescent="0.2">
      <c r="A102" s="29">
        <v>2</v>
      </c>
      <c r="B102" s="30">
        <v>0</v>
      </c>
      <c r="C102" s="30">
        <v>4</v>
      </c>
      <c r="D102" s="31">
        <v>17</v>
      </c>
      <c r="E102" s="31">
        <v>2</v>
      </c>
      <c r="F102" s="31">
        <v>20</v>
      </c>
      <c r="G102" s="93" t="s">
        <v>182</v>
      </c>
      <c r="H102" s="33" t="s">
        <v>183</v>
      </c>
      <c r="I102" s="34">
        <v>7418666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5">
        <f t="shared" si="30"/>
        <v>0</v>
      </c>
      <c r="S102" s="36">
        <f t="shared" si="31"/>
        <v>0</v>
      </c>
      <c r="T102" s="80"/>
    </row>
    <row r="103" spans="1:20" s="27" customFormat="1" ht="30" customHeight="1" x14ac:dyDescent="0.2">
      <c r="A103" s="20">
        <v>2</v>
      </c>
      <c r="B103" s="21">
        <v>0</v>
      </c>
      <c r="C103" s="21">
        <v>4</v>
      </c>
      <c r="D103" s="38">
        <v>21</v>
      </c>
      <c r="E103" s="22"/>
      <c r="F103" s="22"/>
      <c r="G103" s="92" t="s">
        <v>252</v>
      </c>
      <c r="H103" s="28" t="s">
        <v>184</v>
      </c>
      <c r="I103" s="24">
        <f t="shared" ref="I103:Q103" si="40">SUM(I104:I106)</f>
        <v>581912609</v>
      </c>
      <c r="J103" s="24">
        <f t="shared" si="40"/>
        <v>344145300</v>
      </c>
      <c r="K103" s="24">
        <f t="shared" si="40"/>
        <v>493645300</v>
      </c>
      <c r="L103" s="24">
        <f t="shared" si="40"/>
        <v>2553000</v>
      </c>
      <c r="M103" s="24">
        <f t="shared" si="40"/>
        <v>2553000</v>
      </c>
      <c r="N103" s="24">
        <f t="shared" si="40"/>
        <v>0</v>
      </c>
      <c r="O103" s="24">
        <f t="shared" si="40"/>
        <v>0</v>
      </c>
      <c r="P103" s="24">
        <f t="shared" si="40"/>
        <v>0</v>
      </c>
      <c r="Q103" s="24">
        <f t="shared" si="40"/>
        <v>0</v>
      </c>
      <c r="R103" s="25">
        <f t="shared" si="30"/>
        <v>4.3872567126312257E-3</v>
      </c>
      <c r="S103" s="26">
        <f t="shared" si="31"/>
        <v>0</v>
      </c>
      <c r="T103" s="81"/>
    </row>
    <row r="104" spans="1:20" s="37" customFormat="1" ht="30" customHeight="1" x14ac:dyDescent="0.2">
      <c r="A104" s="29">
        <v>2</v>
      </c>
      <c r="B104" s="30">
        <v>0</v>
      </c>
      <c r="C104" s="30">
        <v>4</v>
      </c>
      <c r="D104" s="31">
        <v>21</v>
      </c>
      <c r="E104" s="31">
        <v>1</v>
      </c>
      <c r="F104" s="31">
        <v>20</v>
      </c>
      <c r="G104" s="93" t="s">
        <v>185</v>
      </c>
      <c r="H104" s="33" t="s">
        <v>186</v>
      </c>
      <c r="I104" s="34">
        <v>29674664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5">
        <f t="shared" si="30"/>
        <v>0</v>
      </c>
      <c r="S104" s="36">
        <f t="shared" si="31"/>
        <v>0</v>
      </c>
      <c r="T104" s="80"/>
    </row>
    <row r="105" spans="1:20" s="37" customFormat="1" ht="30" customHeight="1" x14ac:dyDescent="0.2">
      <c r="A105" s="29">
        <v>2</v>
      </c>
      <c r="B105" s="30">
        <v>0</v>
      </c>
      <c r="C105" s="30">
        <v>4</v>
      </c>
      <c r="D105" s="31">
        <v>21</v>
      </c>
      <c r="E105" s="31">
        <v>4</v>
      </c>
      <c r="F105" s="31">
        <v>20</v>
      </c>
      <c r="G105" s="93" t="s">
        <v>187</v>
      </c>
      <c r="H105" s="33" t="s">
        <v>188</v>
      </c>
      <c r="I105" s="34">
        <v>494092303</v>
      </c>
      <c r="J105" s="34">
        <v>344145300</v>
      </c>
      <c r="K105" s="34">
        <v>493645300</v>
      </c>
      <c r="L105" s="34">
        <v>2553000</v>
      </c>
      <c r="M105" s="34">
        <v>2553000</v>
      </c>
      <c r="N105" s="34">
        <v>0</v>
      </c>
      <c r="O105" s="34">
        <v>0</v>
      </c>
      <c r="P105" s="34">
        <v>0</v>
      </c>
      <c r="Q105" s="34">
        <v>0</v>
      </c>
      <c r="R105" s="35">
        <f t="shared" si="30"/>
        <v>5.1670507403148115E-3</v>
      </c>
      <c r="S105" s="36">
        <f t="shared" si="31"/>
        <v>0</v>
      </c>
      <c r="T105" s="80"/>
    </row>
    <row r="106" spans="1:20" s="37" customFormat="1" ht="30" customHeight="1" x14ac:dyDescent="0.2">
      <c r="A106" s="29">
        <v>2</v>
      </c>
      <c r="B106" s="30">
        <v>0</v>
      </c>
      <c r="C106" s="30">
        <v>4</v>
      </c>
      <c r="D106" s="31">
        <v>21</v>
      </c>
      <c r="E106" s="31">
        <v>5</v>
      </c>
      <c r="F106" s="31">
        <v>20</v>
      </c>
      <c r="G106" s="93" t="s">
        <v>189</v>
      </c>
      <c r="H106" s="33" t="s">
        <v>190</v>
      </c>
      <c r="I106" s="34">
        <v>58145642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5">
        <f t="shared" si="30"/>
        <v>0</v>
      </c>
      <c r="S106" s="36">
        <f t="shared" si="31"/>
        <v>0</v>
      </c>
      <c r="T106" s="80"/>
    </row>
    <row r="107" spans="1:20" s="27" customFormat="1" ht="30" customHeight="1" x14ac:dyDescent="0.2">
      <c r="A107" s="20">
        <v>2</v>
      </c>
      <c r="B107" s="21">
        <v>0</v>
      </c>
      <c r="C107" s="21">
        <v>4</v>
      </c>
      <c r="D107" s="38">
        <v>40</v>
      </c>
      <c r="E107" s="22"/>
      <c r="F107" s="38">
        <v>20</v>
      </c>
      <c r="G107" s="92" t="s">
        <v>191</v>
      </c>
      <c r="H107" s="28" t="s">
        <v>192</v>
      </c>
      <c r="I107" s="46">
        <f>+I108</f>
        <v>14837332</v>
      </c>
      <c r="J107" s="46">
        <f t="shared" ref="J107:O107" si="41">+J108</f>
        <v>0</v>
      </c>
      <c r="K107" s="46">
        <f t="shared" si="41"/>
        <v>1600000</v>
      </c>
      <c r="L107" s="46">
        <f t="shared" si="41"/>
        <v>0</v>
      </c>
      <c r="M107" s="46">
        <f t="shared" si="41"/>
        <v>200000</v>
      </c>
      <c r="N107" s="46">
        <f t="shared" si="41"/>
        <v>0</v>
      </c>
      <c r="O107" s="46">
        <f t="shared" si="41"/>
        <v>200000</v>
      </c>
      <c r="P107" s="46">
        <f>+P108</f>
        <v>0</v>
      </c>
      <c r="Q107" s="46">
        <f>+Q108</f>
        <v>200000</v>
      </c>
      <c r="R107" s="35">
        <f t="shared" si="30"/>
        <v>1.3479512354377459E-2</v>
      </c>
      <c r="S107" s="41">
        <f t="shared" si="31"/>
        <v>1.3479512354377459E-2</v>
      </c>
      <c r="T107" s="84"/>
    </row>
    <row r="108" spans="1:20" s="37" customFormat="1" ht="30" customHeight="1" x14ac:dyDescent="0.2">
      <c r="A108" s="29">
        <v>2</v>
      </c>
      <c r="B108" s="30">
        <v>0</v>
      </c>
      <c r="C108" s="30">
        <v>4</v>
      </c>
      <c r="D108" s="31">
        <v>40</v>
      </c>
      <c r="E108" s="32" t="s">
        <v>193</v>
      </c>
      <c r="F108" s="31">
        <v>20</v>
      </c>
      <c r="G108" s="93" t="s">
        <v>194</v>
      </c>
      <c r="H108" s="33" t="s">
        <v>192</v>
      </c>
      <c r="I108" s="34">
        <v>14837332</v>
      </c>
      <c r="J108" s="34">
        <v>0</v>
      </c>
      <c r="K108" s="34">
        <v>1600000</v>
      </c>
      <c r="L108" s="34">
        <v>0</v>
      </c>
      <c r="M108" s="34">
        <v>200000</v>
      </c>
      <c r="N108" s="34">
        <v>0</v>
      </c>
      <c r="O108" s="34">
        <v>200000</v>
      </c>
      <c r="P108" s="34">
        <v>0</v>
      </c>
      <c r="Q108" s="34">
        <v>200000</v>
      </c>
      <c r="R108" s="35">
        <f t="shared" si="30"/>
        <v>1.3479512354377459E-2</v>
      </c>
      <c r="S108" s="43">
        <f t="shared" si="31"/>
        <v>1.3479512354377459E-2</v>
      </c>
      <c r="T108" s="80"/>
    </row>
    <row r="109" spans="1:20" s="27" customFormat="1" ht="30" customHeight="1" x14ac:dyDescent="0.2">
      <c r="A109" s="20">
        <v>2</v>
      </c>
      <c r="B109" s="21">
        <v>0</v>
      </c>
      <c r="C109" s="21">
        <v>4</v>
      </c>
      <c r="D109" s="38">
        <v>41</v>
      </c>
      <c r="E109" s="22"/>
      <c r="F109" s="22"/>
      <c r="G109" s="92" t="s">
        <v>253</v>
      </c>
      <c r="H109" s="28" t="s">
        <v>195</v>
      </c>
      <c r="I109" s="24">
        <f t="shared" ref="I109:Q109" si="42">+I110</f>
        <v>3066453248</v>
      </c>
      <c r="J109" s="24">
        <f t="shared" si="42"/>
        <v>40000000</v>
      </c>
      <c r="K109" s="24">
        <f t="shared" si="42"/>
        <v>3066453248</v>
      </c>
      <c r="L109" s="24">
        <f t="shared" si="42"/>
        <v>1058000</v>
      </c>
      <c r="M109" s="24">
        <f t="shared" si="42"/>
        <v>3021016398</v>
      </c>
      <c r="N109" s="24">
        <f t="shared" si="42"/>
        <v>261235477</v>
      </c>
      <c r="O109" s="24">
        <f t="shared" si="42"/>
        <v>1437166463</v>
      </c>
      <c r="P109" s="24">
        <f t="shared" si="42"/>
        <v>196128974</v>
      </c>
      <c r="Q109" s="24">
        <f t="shared" si="42"/>
        <v>1372059960</v>
      </c>
      <c r="R109" s="25">
        <f t="shared" si="30"/>
        <v>0.98518260468192864</v>
      </c>
      <c r="S109" s="26">
        <f t="shared" si="31"/>
        <v>0.46867385437470721</v>
      </c>
      <c r="T109" s="81"/>
    </row>
    <row r="110" spans="1:20" s="37" customFormat="1" ht="30" customHeight="1" x14ac:dyDescent="0.2">
      <c r="A110" s="29">
        <v>2</v>
      </c>
      <c r="B110" s="30">
        <v>0</v>
      </c>
      <c r="C110" s="30">
        <v>4</v>
      </c>
      <c r="D110" s="31">
        <v>41</v>
      </c>
      <c r="E110" s="31">
        <v>13</v>
      </c>
      <c r="F110" s="31">
        <v>20</v>
      </c>
      <c r="G110" s="93" t="s">
        <v>196</v>
      </c>
      <c r="H110" s="33" t="s">
        <v>195</v>
      </c>
      <c r="I110" s="34">
        <v>3066453248</v>
      </c>
      <c r="J110" s="34">
        <v>40000000</v>
      </c>
      <c r="K110" s="34">
        <v>3066453248</v>
      </c>
      <c r="L110" s="34">
        <v>1058000</v>
      </c>
      <c r="M110" s="34">
        <v>3021016398</v>
      </c>
      <c r="N110" s="34">
        <v>261235477</v>
      </c>
      <c r="O110" s="34">
        <v>1437166463</v>
      </c>
      <c r="P110" s="34">
        <v>196128974</v>
      </c>
      <c r="Q110" s="34">
        <v>1372059960</v>
      </c>
      <c r="R110" s="35">
        <f t="shared" si="30"/>
        <v>0.98518260468192864</v>
      </c>
      <c r="S110" s="43">
        <f t="shared" si="31"/>
        <v>0.46867385437470721</v>
      </c>
      <c r="T110" s="80"/>
    </row>
    <row r="111" spans="1:20" s="27" customFormat="1" ht="30" customHeight="1" x14ac:dyDescent="0.2">
      <c r="A111" s="20">
        <v>3</v>
      </c>
      <c r="B111" s="21"/>
      <c r="C111" s="21"/>
      <c r="D111" s="22"/>
      <c r="E111" s="22"/>
      <c r="F111" s="38">
        <v>20</v>
      </c>
      <c r="G111" s="92" t="s">
        <v>254</v>
      </c>
      <c r="H111" s="28" t="s">
        <v>197</v>
      </c>
      <c r="I111" s="24">
        <f>+I113+I119</f>
        <v>6387823000</v>
      </c>
      <c r="J111" s="24">
        <f t="shared" ref="J111:Q111" si="43">+J113+J119</f>
        <v>0</v>
      </c>
      <c r="K111" s="24">
        <f t="shared" si="43"/>
        <v>577150000</v>
      </c>
      <c r="L111" s="24">
        <f t="shared" si="43"/>
        <v>0</v>
      </c>
      <c r="M111" s="24">
        <f t="shared" si="43"/>
        <v>577150000</v>
      </c>
      <c r="N111" s="24">
        <f t="shared" si="43"/>
        <v>220150000</v>
      </c>
      <c r="O111" s="24">
        <f t="shared" si="43"/>
        <v>220150000</v>
      </c>
      <c r="P111" s="24">
        <f t="shared" si="43"/>
        <v>220150000</v>
      </c>
      <c r="Q111" s="24">
        <f t="shared" si="43"/>
        <v>220150000</v>
      </c>
      <c r="R111" s="25">
        <f t="shared" si="30"/>
        <v>9.035159552792868E-2</v>
      </c>
      <c r="S111" s="26">
        <f t="shared" si="31"/>
        <v>3.4464010665292387E-2</v>
      </c>
      <c r="T111" s="81"/>
    </row>
    <row r="112" spans="1:20" s="27" customFormat="1" ht="30" customHeight="1" x14ac:dyDescent="0.2">
      <c r="A112" s="20">
        <v>3</v>
      </c>
      <c r="B112" s="21"/>
      <c r="C112" s="21"/>
      <c r="D112" s="22"/>
      <c r="E112" s="22"/>
      <c r="F112" s="38">
        <v>21</v>
      </c>
      <c r="G112" s="92" t="s">
        <v>254</v>
      </c>
      <c r="H112" s="28" t="s">
        <v>197</v>
      </c>
      <c r="I112" s="24">
        <f>+I114</f>
        <v>370689000000</v>
      </c>
      <c r="J112" s="24">
        <f t="shared" ref="J112:Q116" si="44">+J114</f>
        <v>0</v>
      </c>
      <c r="K112" s="24">
        <f t="shared" si="44"/>
        <v>260689000000</v>
      </c>
      <c r="L112" s="24">
        <f t="shared" si="44"/>
        <v>0</v>
      </c>
      <c r="M112" s="24">
        <f t="shared" si="44"/>
        <v>260689000000</v>
      </c>
      <c r="N112" s="24">
        <f t="shared" si="44"/>
        <v>0</v>
      </c>
      <c r="O112" s="24">
        <f t="shared" si="44"/>
        <v>260689000000</v>
      </c>
      <c r="P112" s="24">
        <f t="shared" si="44"/>
        <v>0</v>
      </c>
      <c r="Q112" s="24">
        <f t="shared" si="44"/>
        <v>260689000000</v>
      </c>
      <c r="R112" s="25">
        <f t="shared" si="30"/>
        <v>0.70325528947446514</v>
      </c>
      <c r="S112" s="26">
        <f t="shared" si="31"/>
        <v>0.70325528947446514</v>
      </c>
      <c r="T112" s="81"/>
    </row>
    <row r="113" spans="1:20" s="27" customFormat="1" ht="30" customHeight="1" x14ac:dyDescent="0.2">
      <c r="A113" s="20">
        <v>3</v>
      </c>
      <c r="B113" s="21">
        <v>2</v>
      </c>
      <c r="C113" s="21"/>
      <c r="D113" s="22"/>
      <c r="E113" s="22"/>
      <c r="F113" s="47">
        <v>20</v>
      </c>
      <c r="G113" s="92" t="s">
        <v>255</v>
      </c>
      <c r="H113" s="28" t="s">
        <v>198</v>
      </c>
      <c r="I113" s="24">
        <f>+I115</f>
        <v>2623440000</v>
      </c>
      <c r="J113" s="24">
        <f t="shared" si="44"/>
        <v>0</v>
      </c>
      <c r="K113" s="24">
        <f t="shared" si="44"/>
        <v>0</v>
      </c>
      <c r="L113" s="24">
        <f t="shared" si="44"/>
        <v>0</v>
      </c>
      <c r="M113" s="24">
        <f t="shared" si="44"/>
        <v>0</v>
      </c>
      <c r="N113" s="24">
        <f t="shared" si="44"/>
        <v>0</v>
      </c>
      <c r="O113" s="24">
        <f t="shared" si="44"/>
        <v>0</v>
      </c>
      <c r="P113" s="24">
        <f t="shared" si="44"/>
        <v>0</v>
      </c>
      <c r="Q113" s="24">
        <f t="shared" si="44"/>
        <v>0</v>
      </c>
      <c r="R113" s="25">
        <f t="shared" si="30"/>
        <v>0</v>
      </c>
      <c r="S113" s="26">
        <f t="shared" si="31"/>
        <v>0</v>
      </c>
      <c r="T113" s="81"/>
    </row>
    <row r="114" spans="1:20" s="27" customFormat="1" ht="30" customHeight="1" x14ac:dyDescent="0.2">
      <c r="A114" s="20">
        <v>3</v>
      </c>
      <c r="B114" s="21">
        <v>2</v>
      </c>
      <c r="C114" s="21"/>
      <c r="D114" s="22"/>
      <c r="E114" s="22"/>
      <c r="F114" s="47">
        <v>21</v>
      </c>
      <c r="G114" s="92" t="s">
        <v>255</v>
      </c>
      <c r="H114" s="28" t="s">
        <v>198</v>
      </c>
      <c r="I114" s="24">
        <f>+I116</f>
        <v>370689000000</v>
      </c>
      <c r="J114" s="24">
        <f t="shared" si="44"/>
        <v>0</v>
      </c>
      <c r="K114" s="24">
        <f t="shared" si="44"/>
        <v>260689000000</v>
      </c>
      <c r="L114" s="24">
        <f t="shared" si="44"/>
        <v>0</v>
      </c>
      <c r="M114" s="24">
        <f t="shared" si="44"/>
        <v>260689000000</v>
      </c>
      <c r="N114" s="24">
        <f t="shared" si="44"/>
        <v>0</v>
      </c>
      <c r="O114" s="24">
        <f t="shared" si="44"/>
        <v>260689000000</v>
      </c>
      <c r="P114" s="24">
        <f t="shared" si="44"/>
        <v>0</v>
      </c>
      <c r="Q114" s="24">
        <f t="shared" si="44"/>
        <v>260689000000</v>
      </c>
      <c r="R114" s="25">
        <f t="shared" si="30"/>
        <v>0.70325528947446514</v>
      </c>
      <c r="S114" s="26">
        <f t="shared" si="31"/>
        <v>0.70325528947446514</v>
      </c>
      <c r="T114" s="81"/>
    </row>
    <row r="115" spans="1:20" s="27" customFormat="1" ht="30" customHeight="1" x14ac:dyDescent="0.2">
      <c r="A115" s="20">
        <v>3</v>
      </c>
      <c r="B115" s="21">
        <v>2</v>
      </c>
      <c r="C115" s="21">
        <v>1</v>
      </c>
      <c r="D115" s="48"/>
      <c r="E115" s="48"/>
      <c r="F115" s="47">
        <v>20</v>
      </c>
      <c r="G115" s="92" t="s">
        <v>256</v>
      </c>
      <c r="H115" s="49" t="s">
        <v>199</v>
      </c>
      <c r="I115" s="24">
        <f>+I117</f>
        <v>2623440000</v>
      </c>
      <c r="J115" s="24">
        <f t="shared" si="44"/>
        <v>0</v>
      </c>
      <c r="K115" s="24">
        <f t="shared" si="44"/>
        <v>0</v>
      </c>
      <c r="L115" s="24">
        <f t="shared" si="44"/>
        <v>0</v>
      </c>
      <c r="M115" s="24">
        <f t="shared" si="44"/>
        <v>0</v>
      </c>
      <c r="N115" s="24">
        <f t="shared" si="44"/>
        <v>0</v>
      </c>
      <c r="O115" s="24">
        <f t="shared" si="44"/>
        <v>0</v>
      </c>
      <c r="P115" s="24">
        <f t="shared" si="44"/>
        <v>0</v>
      </c>
      <c r="Q115" s="24">
        <f t="shared" si="44"/>
        <v>0</v>
      </c>
      <c r="R115" s="25">
        <f t="shared" si="30"/>
        <v>0</v>
      </c>
      <c r="S115" s="26">
        <f t="shared" si="31"/>
        <v>0</v>
      </c>
      <c r="T115" s="81"/>
    </row>
    <row r="116" spans="1:20" s="27" customFormat="1" ht="30" customHeight="1" x14ac:dyDescent="0.2">
      <c r="A116" s="20">
        <v>3</v>
      </c>
      <c r="B116" s="21">
        <v>2</v>
      </c>
      <c r="C116" s="21">
        <v>1</v>
      </c>
      <c r="D116" s="48"/>
      <c r="E116" s="48"/>
      <c r="F116" s="47">
        <v>21</v>
      </c>
      <c r="G116" s="92" t="s">
        <v>256</v>
      </c>
      <c r="H116" s="49" t="s">
        <v>199</v>
      </c>
      <c r="I116" s="24">
        <f>+I118</f>
        <v>370689000000</v>
      </c>
      <c r="J116" s="24">
        <f t="shared" si="44"/>
        <v>0</v>
      </c>
      <c r="K116" s="24">
        <f t="shared" si="44"/>
        <v>260689000000</v>
      </c>
      <c r="L116" s="24">
        <f t="shared" si="44"/>
        <v>0</v>
      </c>
      <c r="M116" s="24">
        <f t="shared" si="44"/>
        <v>260689000000</v>
      </c>
      <c r="N116" s="24">
        <f t="shared" si="44"/>
        <v>0</v>
      </c>
      <c r="O116" s="24">
        <f t="shared" si="44"/>
        <v>260689000000</v>
      </c>
      <c r="P116" s="24">
        <f t="shared" si="44"/>
        <v>0</v>
      </c>
      <c r="Q116" s="24">
        <f t="shared" si="44"/>
        <v>260689000000</v>
      </c>
      <c r="R116" s="25">
        <f t="shared" si="30"/>
        <v>0.70325528947446514</v>
      </c>
      <c r="S116" s="26">
        <f t="shared" si="31"/>
        <v>0.70325528947446514</v>
      </c>
      <c r="T116" s="81"/>
    </row>
    <row r="117" spans="1:20" s="37" customFormat="1" ht="30" customHeight="1" x14ac:dyDescent="0.2">
      <c r="A117" s="50">
        <v>3</v>
      </c>
      <c r="B117" s="31">
        <v>2</v>
      </c>
      <c r="C117" s="31">
        <v>1</v>
      </c>
      <c r="D117" s="31">
        <v>1</v>
      </c>
      <c r="E117" s="51" t="s">
        <v>1</v>
      </c>
      <c r="F117" s="31">
        <v>20</v>
      </c>
      <c r="G117" s="93" t="s">
        <v>200</v>
      </c>
      <c r="H117" s="52" t="s">
        <v>201</v>
      </c>
      <c r="I117" s="34">
        <v>2623440000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5">
        <f t="shared" si="30"/>
        <v>0</v>
      </c>
      <c r="S117" s="36">
        <f t="shared" si="31"/>
        <v>0</v>
      </c>
      <c r="T117" s="80"/>
    </row>
    <row r="118" spans="1:20" s="37" customFormat="1" ht="30" customHeight="1" x14ac:dyDescent="0.2">
      <c r="A118" s="50">
        <v>3</v>
      </c>
      <c r="B118" s="31">
        <v>2</v>
      </c>
      <c r="C118" s="31">
        <v>1</v>
      </c>
      <c r="D118" s="51">
        <v>17</v>
      </c>
      <c r="E118" s="51" t="s">
        <v>1</v>
      </c>
      <c r="F118" s="53">
        <v>21</v>
      </c>
      <c r="G118" s="94" t="s">
        <v>202</v>
      </c>
      <c r="H118" s="52" t="s">
        <v>203</v>
      </c>
      <c r="I118" s="34">
        <v>370689000000</v>
      </c>
      <c r="J118" s="34">
        <v>0</v>
      </c>
      <c r="K118" s="34">
        <v>260689000000</v>
      </c>
      <c r="L118" s="34">
        <v>0</v>
      </c>
      <c r="M118" s="34">
        <v>260689000000</v>
      </c>
      <c r="N118" s="34">
        <v>0</v>
      </c>
      <c r="O118" s="34">
        <v>260689000000</v>
      </c>
      <c r="P118" s="34">
        <v>0</v>
      </c>
      <c r="Q118" s="34">
        <v>260689000000</v>
      </c>
      <c r="R118" s="35">
        <f t="shared" si="30"/>
        <v>0.70325528947446514</v>
      </c>
      <c r="S118" s="36">
        <f t="shared" si="31"/>
        <v>0.70325528947446514</v>
      </c>
      <c r="T118" s="80"/>
    </row>
    <row r="119" spans="1:20" s="27" customFormat="1" ht="30" customHeight="1" x14ac:dyDescent="0.2">
      <c r="A119" s="54">
        <v>3</v>
      </c>
      <c r="B119" s="38">
        <v>6</v>
      </c>
      <c r="C119" s="21"/>
      <c r="D119" s="22"/>
      <c r="E119" s="22"/>
      <c r="F119" s="47">
        <v>20</v>
      </c>
      <c r="G119" s="95" t="s">
        <v>257</v>
      </c>
      <c r="H119" s="28" t="s">
        <v>204</v>
      </c>
      <c r="I119" s="24">
        <f>+I120</f>
        <v>3764383000</v>
      </c>
      <c r="J119" s="24">
        <f t="shared" ref="J119:Q120" si="45">+J120</f>
        <v>0</v>
      </c>
      <c r="K119" s="24">
        <f t="shared" si="45"/>
        <v>577150000</v>
      </c>
      <c r="L119" s="24">
        <f t="shared" si="45"/>
        <v>0</v>
      </c>
      <c r="M119" s="24">
        <f t="shared" si="45"/>
        <v>577150000</v>
      </c>
      <c r="N119" s="24">
        <f t="shared" si="45"/>
        <v>220150000</v>
      </c>
      <c r="O119" s="24">
        <f t="shared" si="45"/>
        <v>220150000</v>
      </c>
      <c r="P119" s="24">
        <f t="shared" si="45"/>
        <v>220150000</v>
      </c>
      <c r="Q119" s="24">
        <f t="shared" si="45"/>
        <v>220150000</v>
      </c>
      <c r="R119" s="25">
        <f t="shared" si="30"/>
        <v>0.15331861821711554</v>
      </c>
      <c r="S119" s="26">
        <f t="shared" si="31"/>
        <v>5.8482359526116232E-2</v>
      </c>
      <c r="T119" s="81"/>
    </row>
    <row r="120" spans="1:20" s="27" customFormat="1" ht="30" customHeight="1" x14ac:dyDescent="0.2">
      <c r="A120" s="54">
        <v>3</v>
      </c>
      <c r="B120" s="38">
        <v>6</v>
      </c>
      <c r="C120" s="21">
        <v>1</v>
      </c>
      <c r="D120" s="22"/>
      <c r="E120" s="22"/>
      <c r="F120" s="47">
        <v>20</v>
      </c>
      <c r="G120" s="95" t="s">
        <v>258</v>
      </c>
      <c r="H120" s="28" t="s">
        <v>205</v>
      </c>
      <c r="I120" s="24">
        <f t="shared" ref="I120:Q120" si="46">+I121</f>
        <v>3764383000</v>
      </c>
      <c r="J120" s="24">
        <f t="shared" si="45"/>
        <v>0</v>
      </c>
      <c r="K120" s="24">
        <f t="shared" si="46"/>
        <v>577150000</v>
      </c>
      <c r="L120" s="24">
        <f t="shared" si="45"/>
        <v>0</v>
      </c>
      <c r="M120" s="24">
        <f t="shared" si="46"/>
        <v>577150000</v>
      </c>
      <c r="N120" s="24">
        <f t="shared" si="45"/>
        <v>220150000</v>
      </c>
      <c r="O120" s="24">
        <f t="shared" si="46"/>
        <v>220150000</v>
      </c>
      <c r="P120" s="24">
        <f t="shared" si="45"/>
        <v>220150000</v>
      </c>
      <c r="Q120" s="24">
        <f t="shared" si="46"/>
        <v>220150000</v>
      </c>
      <c r="R120" s="25">
        <f t="shared" si="30"/>
        <v>0.15331861821711554</v>
      </c>
      <c r="S120" s="26">
        <f t="shared" si="31"/>
        <v>5.8482359526116232E-2</v>
      </c>
      <c r="T120" s="81"/>
    </row>
    <row r="121" spans="1:20" s="27" customFormat="1" ht="30" customHeight="1" x14ac:dyDescent="0.2">
      <c r="A121" s="29">
        <v>3</v>
      </c>
      <c r="B121" s="30">
        <v>6</v>
      </c>
      <c r="C121" s="30">
        <v>1</v>
      </c>
      <c r="D121" s="31">
        <v>1</v>
      </c>
      <c r="E121" s="22"/>
      <c r="F121" s="47">
        <v>20</v>
      </c>
      <c r="G121" s="94" t="s">
        <v>206</v>
      </c>
      <c r="H121" s="33" t="s">
        <v>205</v>
      </c>
      <c r="I121" s="34">
        <v>3764383000</v>
      </c>
      <c r="J121" s="34">
        <v>0</v>
      </c>
      <c r="K121" s="34">
        <v>577150000</v>
      </c>
      <c r="L121" s="34">
        <v>0</v>
      </c>
      <c r="M121" s="34">
        <v>577150000</v>
      </c>
      <c r="N121" s="34">
        <v>220150000</v>
      </c>
      <c r="O121" s="34">
        <v>220150000</v>
      </c>
      <c r="P121" s="34">
        <v>220150000</v>
      </c>
      <c r="Q121" s="34">
        <v>220150000</v>
      </c>
      <c r="R121" s="35">
        <f t="shared" si="30"/>
        <v>0.15331861821711554</v>
      </c>
      <c r="S121" s="36">
        <f t="shared" si="31"/>
        <v>5.8482359526116232E-2</v>
      </c>
      <c r="T121" s="80"/>
    </row>
    <row r="122" spans="1:20" s="27" customFormat="1" ht="30" customHeight="1" x14ac:dyDescent="0.2">
      <c r="A122" s="20">
        <v>5</v>
      </c>
      <c r="B122" s="21"/>
      <c r="C122" s="21"/>
      <c r="D122" s="48"/>
      <c r="E122" s="48"/>
      <c r="F122" s="47"/>
      <c r="G122" s="96" t="s">
        <v>259</v>
      </c>
      <c r="H122" s="49" t="s">
        <v>207</v>
      </c>
      <c r="I122" s="24">
        <f t="shared" ref="I122:Q124" si="47">+I123</f>
        <v>47711605000</v>
      </c>
      <c r="J122" s="24">
        <f t="shared" si="47"/>
        <v>643120224.13</v>
      </c>
      <c r="K122" s="24">
        <f t="shared" si="47"/>
        <v>35189286987.130005</v>
      </c>
      <c r="L122" s="24">
        <f t="shared" si="47"/>
        <v>1293438548.5700002</v>
      </c>
      <c r="M122" s="24">
        <f t="shared" si="47"/>
        <v>31887648482.130001</v>
      </c>
      <c r="N122" s="24">
        <f t="shared" si="47"/>
        <v>6087114279.8099995</v>
      </c>
      <c r="O122" s="24">
        <f t="shared" si="47"/>
        <v>14771592631.73</v>
      </c>
      <c r="P122" s="24">
        <f t="shared" si="47"/>
        <v>6098997694.71</v>
      </c>
      <c r="Q122" s="24">
        <f t="shared" si="47"/>
        <v>14745243885.73</v>
      </c>
      <c r="R122" s="25">
        <f t="shared" si="30"/>
        <v>0.66834155929422201</v>
      </c>
      <c r="S122" s="26">
        <f t="shared" si="31"/>
        <v>0.30960167095049518</v>
      </c>
      <c r="T122" s="81"/>
    </row>
    <row r="123" spans="1:20" s="27" customFormat="1" ht="30" customHeight="1" x14ac:dyDescent="0.2">
      <c r="A123" s="54">
        <v>5</v>
      </c>
      <c r="B123" s="38">
        <v>1</v>
      </c>
      <c r="C123" s="21"/>
      <c r="D123" s="48"/>
      <c r="E123" s="48"/>
      <c r="F123" s="49"/>
      <c r="G123" s="96" t="s">
        <v>260</v>
      </c>
      <c r="H123" s="55" t="s">
        <v>208</v>
      </c>
      <c r="I123" s="24">
        <f t="shared" si="47"/>
        <v>47711605000</v>
      </c>
      <c r="J123" s="24">
        <f t="shared" si="47"/>
        <v>643120224.13</v>
      </c>
      <c r="K123" s="24">
        <f t="shared" si="47"/>
        <v>35189286987.130005</v>
      </c>
      <c r="L123" s="24">
        <f t="shared" si="47"/>
        <v>1293438548.5700002</v>
      </c>
      <c r="M123" s="24">
        <f t="shared" si="47"/>
        <v>31887648482.130001</v>
      </c>
      <c r="N123" s="24">
        <f t="shared" si="47"/>
        <v>6087114279.8099995</v>
      </c>
      <c r="O123" s="24">
        <f t="shared" si="47"/>
        <v>14771592631.73</v>
      </c>
      <c r="P123" s="24">
        <f t="shared" si="47"/>
        <v>6098997694.71</v>
      </c>
      <c r="Q123" s="24">
        <f t="shared" si="47"/>
        <v>14745243885.73</v>
      </c>
      <c r="R123" s="25">
        <f t="shared" si="30"/>
        <v>0.66834155929422201</v>
      </c>
      <c r="S123" s="26">
        <f t="shared" si="31"/>
        <v>0.30960167095049518</v>
      </c>
      <c r="T123" s="81"/>
    </row>
    <row r="124" spans="1:20" s="37" customFormat="1" ht="30" customHeight="1" x14ac:dyDescent="0.2">
      <c r="A124" s="20">
        <v>5</v>
      </c>
      <c r="B124" s="21">
        <v>1</v>
      </c>
      <c r="C124" s="21">
        <v>2</v>
      </c>
      <c r="D124" s="48"/>
      <c r="E124" s="48"/>
      <c r="F124" s="97">
        <v>20</v>
      </c>
      <c r="G124" s="96" t="s">
        <v>261</v>
      </c>
      <c r="H124" s="55" t="s">
        <v>209</v>
      </c>
      <c r="I124" s="24">
        <f t="shared" si="47"/>
        <v>47711605000</v>
      </c>
      <c r="J124" s="24">
        <f t="shared" si="47"/>
        <v>643120224.13</v>
      </c>
      <c r="K124" s="24">
        <f t="shared" si="47"/>
        <v>35189286987.130005</v>
      </c>
      <c r="L124" s="24">
        <f t="shared" si="47"/>
        <v>1293438548.5700002</v>
      </c>
      <c r="M124" s="24">
        <f t="shared" si="47"/>
        <v>31887648482.130001</v>
      </c>
      <c r="N124" s="24">
        <f t="shared" si="47"/>
        <v>6087114279.8099995</v>
      </c>
      <c r="O124" s="24">
        <f t="shared" si="47"/>
        <v>14771592631.73</v>
      </c>
      <c r="P124" s="24">
        <f t="shared" si="47"/>
        <v>6098997694.71</v>
      </c>
      <c r="Q124" s="24">
        <f t="shared" si="47"/>
        <v>14745243885.73</v>
      </c>
      <c r="R124" s="25">
        <f t="shared" si="30"/>
        <v>0.66834155929422201</v>
      </c>
      <c r="S124" s="26">
        <f t="shared" si="31"/>
        <v>0.30960167095049518</v>
      </c>
      <c r="T124" s="81"/>
    </row>
    <row r="125" spans="1:20" s="37" customFormat="1" ht="30" customHeight="1" x14ac:dyDescent="0.2">
      <c r="A125" s="20">
        <v>5</v>
      </c>
      <c r="B125" s="21">
        <v>1</v>
      </c>
      <c r="C125" s="21">
        <v>2</v>
      </c>
      <c r="D125" s="48">
        <v>1</v>
      </c>
      <c r="E125" s="48"/>
      <c r="F125" s="97">
        <v>20</v>
      </c>
      <c r="G125" s="96" t="s">
        <v>262</v>
      </c>
      <c r="H125" s="55" t="s">
        <v>209</v>
      </c>
      <c r="I125" s="24">
        <f t="shared" ref="I125:Q125" si="48">SUM(I126:I133)</f>
        <v>47711605000</v>
      </c>
      <c r="J125" s="24">
        <f t="shared" si="48"/>
        <v>643120224.13</v>
      </c>
      <c r="K125" s="24">
        <f t="shared" si="48"/>
        <v>35189286987.130005</v>
      </c>
      <c r="L125" s="24">
        <f t="shared" si="48"/>
        <v>1293438548.5700002</v>
      </c>
      <c r="M125" s="24">
        <f t="shared" si="48"/>
        <v>31887648482.130001</v>
      </c>
      <c r="N125" s="24">
        <f t="shared" si="48"/>
        <v>6087114279.8099995</v>
      </c>
      <c r="O125" s="24">
        <f t="shared" si="48"/>
        <v>14771592631.73</v>
      </c>
      <c r="P125" s="24">
        <f t="shared" si="48"/>
        <v>6098997694.71</v>
      </c>
      <c r="Q125" s="24">
        <f t="shared" si="48"/>
        <v>14745243885.73</v>
      </c>
      <c r="R125" s="25">
        <f t="shared" si="30"/>
        <v>0.66834155929422201</v>
      </c>
      <c r="S125" s="26">
        <f t="shared" si="31"/>
        <v>0.30960167095049518</v>
      </c>
      <c r="T125" s="81"/>
    </row>
    <row r="126" spans="1:20" s="37" customFormat="1" ht="30" customHeight="1" x14ac:dyDescent="0.2">
      <c r="A126" s="29">
        <v>5</v>
      </c>
      <c r="B126" s="30">
        <v>1</v>
      </c>
      <c r="C126" s="30">
        <v>2</v>
      </c>
      <c r="D126" s="51">
        <v>1</v>
      </c>
      <c r="E126" s="51">
        <v>6</v>
      </c>
      <c r="F126" s="56">
        <v>20</v>
      </c>
      <c r="G126" s="98" t="s">
        <v>210</v>
      </c>
      <c r="H126" s="57" t="s">
        <v>69</v>
      </c>
      <c r="I126" s="34">
        <v>31867284359.740002</v>
      </c>
      <c r="J126" s="34">
        <v>637483601.74000001</v>
      </c>
      <c r="K126" s="34">
        <v>21219458407.740002</v>
      </c>
      <c r="L126" s="34">
        <v>830173459.74000001</v>
      </c>
      <c r="M126" s="34">
        <v>19576389423.740002</v>
      </c>
      <c r="N126" s="34">
        <v>1808959718.5799999</v>
      </c>
      <c r="O126" s="34">
        <v>8853989778.4899998</v>
      </c>
      <c r="P126" s="34">
        <v>1808035227.5799999</v>
      </c>
      <c r="Q126" s="34">
        <v>8830666922.4899998</v>
      </c>
      <c r="R126" s="35">
        <f t="shared" si="30"/>
        <v>0.61430993625776653</v>
      </c>
      <c r="S126" s="36">
        <f t="shared" si="31"/>
        <v>0.27783948197593572</v>
      </c>
      <c r="T126" s="80"/>
    </row>
    <row r="127" spans="1:20" s="37" customFormat="1" ht="30" customHeight="1" x14ac:dyDescent="0.2">
      <c r="A127" s="29">
        <v>5</v>
      </c>
      <c r="B127" s="30">
        <v>1</v>
      </c>
      <c r="C127" s="30">
        <v>2</v>
      </c>
      <c r="D127" s="51">
        <v>1</v>
      </c>
      <c r="E127" s="51">
        <v>7</v>
      </c>
      <c r="F127" s="56">
        <v>20</v>
      </c>
      <c r="G127" s="98" t="s">
        <v>211</v>
      </c>
      <c r="H127" s="57" t="s">
        <v>212</v>
      </c>
      <c r="I127" s="34">
        <v>9990222226.2600002</v>
      </c>
      <c r="J127" s="34">
        <v>14194481.390000001</v>
      </c>
      <c r="K127" s="34">
        <v>8999713149.3899994</v>
      </c>
      <c r="L127" s="34">
        <v>164129128.83000001</v>
      </c>
      <c r="M127" s="34">
        <v>8215554202.3900003</v>
      </c>
      <c r="N127" s="34">
        <v>4102604475.23</v>
      </c>
      <c r="O127" s="34">
        <v>4246003792.8099999</v>
      </c>
      <c r="P127" s="34">
        <v>4108559604.1300001</v>
      </c>
      <c r="Q127" s="34">
        <v>4246003792.8099999</v>
      </c>
      <c r="R127" s="35">
        <f t="shared" si="30"/>
        <v>0.82235950475604436</v>
      </c>
      <c r="S127" s="36">
        <f t="shared" si="31"/>
        <v>0.42501595026075406</v>
      </c>
      <c r="T127" s="80"/>
    </row>
    <row r="128" spans="1:20" s="37" customFormat="1" ht="30" customHeight="1" x14ac:dyDescent="0.2">
      <c r="A128" s="29">
        <v>5</v>
      </c>
      <c r="B128" s="30">
        <v>1</v>
      </c>
      <c r="C128" s="30">
        <v>2</v>
      </c>
      <c r="D128" s="51">
        <v>1</v>
      </c>
      <c r="E128" s="51">
        <v>9</v>
      </c>
      <c r="F128" s="56">
        <v>20</v>
      </c>
      <c r="G128" s="98" t="s">
        <v>213</v>
      </c>
      <c r="H128" s="57" t="s">
        <v>124</v>
      </c>
      <c r="I128" s="34">
        <v>1742934021</v>
      </c>
      <c r="J128" s="34">
        <v>-34869</v>
      </c>
      <c r="K128" s="34">
        <v>1566513131</v>
      </c>
      <c r="L128" s="34">
        <v>207765019</v>
      </c>
      <c r="M128" s="34">
        <v>1566313019</v>
      </c>
      <c r="N128" s="34">
        <v>0</v>
      </c>
      <c r="O128" s="34">
        <v>0</v>
      </c>
      <c r="P128" s="34">
        <v>0</v>
      </c>
      <c r="Q128" s="34">
        <v>0</v>
      </c>
      <c r="R128" s="35">
        <f t="shared" si="30"/>
        <v>0.89866455076786866</v>
      </c>
      <c r="S128" s="36">
        <f t="shared" si="31"/>
        <v>0</v>
      </c>
      <c r="T128" s="80"/>
    </row>
    <row r="129" spans="1:20" s="37" customFormat="1" ht="30" customHeight="1" x14ac:dyDescent="0.2">
      <c r="A129" s="29">
        <v>5</v>
      </c>
      <c r="B129" s="30">
        <v>1</v>
      </c>
      <c r="C129" s="30">
        <v>2</v>
      </c>
      <c r="D129" s="51">
        <v>1</v>
      </c>
      <c r="E129" s="51">
        <v>16</v>
      </c>
      <c r="F129" s="56">
        <v>20</v>
      </c>
      <c r="G129" s="98" t="s">
        <v>214</v>
      </c>
      <c r="H129" s="57" t="s">
        <v>215</v>
      </c>
      <c r="I129" s="34">
        <v>1990000000</v>
      </c>
      <c r="J129" s="34">
        <v>9270000</v>
      </c>
      <c r="K129" s="34">
        <v>1732746500</v>
      </c>
      <c r="L129" s="34">
        <v>6000000</v>
      </c>
      <c r="M129" s="34">
        <v>1678746500</v>
      </c>
      <c r="N129" s="34">
        <v>17373500</v>
      </c>
      <c r="O129" s="34">
        <v>1209678857</v>
      </c>
      <c r="P129" s="34">
        <v>27252167</v>
      </c>
      <c r="Q129" s="34">
        <v>1209678857</v>
      </c>
      <c r="R129" s="35">
        <f t="shared" si="30"/>
        <v>0.84359120603015081</v>
      </c>
      <c r="S129" s="36">
        <f t="shared" si="31"/>
        <v>0.60787882261306536</v>
      </c>
      <c r="T129" s="80"/>
    </row>
    <row r="130" spans="1:20" s="37" customFormat="1" ht="30" customHeight="1" x14ac:dyDescent="0.2">
      <c r="A130" s="29">
        <v>5</v>
      </c>
      <c r="B130" s="30">
        <v>1</v>
      </c>
      <c r="C130" s="30">
        <v>2</v>
      </c>
      <c r="D130" s="51">
        <v>1</v>
      </c>
      <c r="E130" s="51">
        <v>24</v>
      </c>
      <c r="F130" s="56">
        <v>20</v>
      </c>
      <c r="G130" s="98" t="s">
        <v>263</v>
      </c>
      <c r="H130" s="57" t="s">
        <v>113</v>
      </c>
      <c r="I130" s="34">
        <v>26228100</v>
      </c>
      <c r="J130" s="34">
        <v>-4700500</v>
      </c>
      <c r="K130" s="34">
        <v>26227600</v>
      </c>
      <c r="L130" s="34">
        <v>26227600</v>
      </c>
      <c r="M130" s="34">
        <v>26227600</v>
      </c>
      <c r="N130" s="34">
        <v>0</v>
      </c>
      <c r="O130" s="34">
        <v>0</v>
      </c>
      <c r="P130" s="34">
        <v>0</v>
      </c>
      <c r="Q130" s="34">
        <v>0</v>
      </c>
      <c r="R130" s="35">
        <f t="shared" si="30"/>
        <v>0.99998093647652708</v>
      </c>
      <c r="S130" s="36">
        <f t="shared" si="31"/>
        <v>0</v>
      </c>
      <c r="T130" s="80"/>
    </row>
    <row r="131" spans="1:20" s="37" customFormat="1" ht="30" customHeight="1" x14ac:dyDescent="0.2">
      <c r="A131" s="29">
        <v>5</v>
      </c>
      <c r="B131" s="30">
        <v>1</v>
      </c>
      <c r="C131" s="30">
        <v>2</v>
      </c>
      <c r="D131" s="51">
        <v>1</v>
      </c>
      <c r="E131" s="51">
        <v>24</v>
      </c>
      <c r="F131" s="56">
        <v>20</v>
      </c>
      <c r="G131" s="98" t="s">
        <v>216</v>
      </c>
      <c r="H131" s="57" t="s">
        <v>217</v>
      </c>
      <c r="I131" s="34">
        <v>1157350818</v>
      </c>
      <c r="J131" s="34">
        <v>0</v>
      </c>
      <c r="K131" s="34">
        <v>757270818</v>
      </c>
      <c r="L131" s="34">
        <v>39388222</v>
      </c>
      <c r="M131" s="34">
        <v>320005730</v>
      </c>
      <c r="N131" s="34">
        <v>87566530</v>
      </c>
      <c r="O131" s="34">
        <v>188395164</v>
      </c>
      <c r="P131" s="34">
        <v>84540640</v>
      </c>
      <c r="Q131" s="34">
        <v>185369274</v>
      </c>
      <c r="R131" s="35">
        <f t="shared" si="30"/>
        <v>0.27649846962824715</v>
      </c>
      <c r="S131" s="36">
        <f t="shared" si="31"/>
        <v>0.16278138060641179</v>
      </c>
      <c r="T131" s="80"/>
    </row>
    <row r="132" spans="1:20" s="37" customFormat="1" ht="30" customHeight="1" x14ac:dyDescent="0.2">
      <c r="A132" s="29">
        <v>5</v>
      </c>
      <c r="B132" s="30">
        <v>1</v>
      </c>
      <c r="C132" s="30">
        <v>2</v>
      </c>
      <c r="D132" s="51">
        <v>1</v>
      </c>
      <c r="E132" s="51">
        <v>27</v>
      </c>
      <c r="F132" s="56">
        <v>20</v>
      </c>
      <c r="G132" s="98" t="s">
        <v>218</v>
      </c>
      <c r="H132" s="57" t="s">
        <v>219</v>
      </c>
      <c r="I132" s="34">
        <v>29968111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5">
        <f t="shared" si="30"/>
        <v>0</v>
      </c>
      <c r="S132" s="36">
        <f t="shared" si="31"/>
        <v>0</v>
      </c>
      <c r="T132" s="80"/>
    </row>
    <row r="133" spans="1:20" s="37" customFormat="1" ht="30" customHeight="1" x14ac:dyDescent="0.2">
      <c r="A133" s="29">
        <v>5</v>
      </c>
      <c r="B133" s="30">
        <v>1</v>
      </c>
      <c r="C133" s="30">
        <v>2</v>
      </c>
      <c r="D133" s="51">
        <v>1</v>
      </c>
      <c r="E133" s="51">
        <v>29</v>
      </c>
      <c r="F133" s="56">
        <v>20</v>
      </c>
      <c r="G133" s="98" t="s">
        <v>222</v>
      </c>
      <c r="H133" s="57" t="s">
        <v>219</v>
      </c>
      <c r="I133" s="34">
        <v>907617364</v>
      </c>
      <c r="J133" s="34">
        <v>-13092490</v>
      </c>
      <c r="K133" s="34">
        <v>887357381</v>
      </c>
      <c r="L133" s="34">
        <v>19755119</v>
      </c>
      <c r="M133" s="34">
        <v>504412007</v>
      </c>
      <c r="N133" s="34">
        <v>70610056</v>
      </c>
      <c r="O133" s="34">
        <v>273525039.43000001</v>
      </c>
      <c r="P133" s="34">
        <v>70610056</v>
      </c>
      <c r="Q133" s="34">
        <v>273525039.43000001</v>
      </c>
      <c r="R133" s="35">
        <f t="shared" si="30"/>
        <v>0.55575402918360206</v>
      </c>
      <c r="S133" s="36">
        <f t="shared" si="31"/>
        <v>0.30136602744634139</v>
      </c>
      <c r="T133" s="80"/>
    </row>
    <row r="134" spans="1:20" s="58" customFormat="1" ht="30" customHeight="1" x14ac:dyDescent="0.2">
      <c r="A134" s="129" t="s">
        <v>220</v>
      </c>
      <c r="B134" s="130"/>
      <c r="C134" s="130"/>
      <c r="D134" s="130"/>
      <c r="E134" s="130"/>
      <c r="F134" s="130"/>
      <c r="G134" s="130"/>
      <c r="H134" s="131"/>
      <c r="I134" s="24">
        <f t="shared" ref="I134:Q134" si="49">+I135+I139+I142</f>
        <v>144846000000</v>
      </c>
      <c r="J134" s="24">
        <f t="shared" si="49"/>
        <v>30285004152</v>
      </c>
      <c r="K134" s="24">
        <f t="shared" si="49"/>
        <v>132557645279</v>
      </c>
      <c r="L134" s="24">
        <f t="shared" si="49"/>
        <v>12955225585</v>
      </c>
      <c r="M134" s="24">
        <f t="shared" si="49"/>
        <v>13808562625</v>
      </c>
      <c r="N134" s="24">
        <f t="shared" si="49"/>
        <v>8227585296</v>
      </c>
      <c r="O134" s="24">
        <f t="shared" si="49"/>
        <v>8497629321.5299997</v>
      </c>
      <c r="P134" s="24">
        <f t="shared" si="49"/>
        <v>8196092889.3000002</v>
      </c>
      <c r="Q134" s="24">
        <f t="shared" si="49"/>
        <v>8463345078.5299997</v>
      </c>
      <c r="R134" s="25">
        <f t="shared" si="30"/>
        <v>9.533271629868964E-2</v>
      </c>
      <c r="S134" s="26">
        <f t="shared" si="31"/>
        <v>5.8666648174820153E-2</v>
      </c>
      <c r="T134" s="85"/>
    </row>
    <row r="135" spans="1:20" s="42" customFormat="1" ht="46.15" customHeight="1" x14ac:dyDescent="0.25">
      <c r="A135" s="20">
        <v>2103</v>
      </c>
      <c r="B135" s="38">
        <v>1900</v>
      </c>
      <c r="C135" s="21"/>
      <c r="D135" s="48"/>
      <c r="E135" s="48"/>
      <c r="F135" s="47"/>
      <c r="G135" s="95" t="s">
        <v>264</v>
      </c>
      <c r="H135" s="49" t="s">
        <v>265</v>
      </c>
      <c r="I135" s="24">
        <f>SUM(I136:I138)</f>
        <v>29902000000</v>
      </c>
      <c r="J135" s="24">
        <f t="shared" ref="J135:S135" si="50">SUM(J136:J138)</f>
        <v>18335087402</v>
      </c>
      <c r="K135" s="24">
        <f t="shared" si="50"/>
        <v>18335087402</v>
      </c>
      <c r="L135" s="24">
        <f t="shared" si="50"/>
        <v>9180465888</v>
      </c>
      <c r="M135" s="24">
        <f>SUM(M136:M138)</f>
        <v>9180465888</v>
      </c>
      <c r="N135" s="24">
        <f t="shared" si="50"/>
        <v>8136758989</v>
      </c>
      <c r="O135" s="24">
        <f t="shared" si="50"/>
        <v>8136758989</v>
      </c>
      <c r="P135" s="24">
        <f t="shared" si="50"/>
        <v>8102474746</v>
      </c>
      <c r="Q135" s="24">
        <f t="shared" si="50"/>
        <v>8102474746</v>
      </c>
      <c r="R135" s="24">
        <f t="shared" si="50"/>
        <v>0.6425671792127019</v>
      </c>
      <c r="S135" s="24">
        <f t="shared" si="50"/>
        <v>0.45625748642441194</v>
      </c>
      <c r="T135" s="83"/>
    </row>
    <row r="136" spans="1:20" s="60" customFormat="1" ht="46.15" customHeight="1" x14ac:dyDescent="0.25">
      <c r="A136" s="29">
        <v>2103</v>
      </c>
      <c r="B136" s="31">
        <v>1900</v>
      </c>
      <c r="C136" s="30">
        <v>1</v>
      </c>
      <c r="D136" s="51"/>
      <c r="E136" s="51"/>
      <c r="F136" s="53"/>
      <c r="G136" s="94" t="s">
        <v>266</v>
      </c>
      <c r="H136" s="52" t="s">
        <v>267</v>
      </c>
      <c r="I136" s="34">
        <v>6300000000</v>
      </c>
      <c r="J136" s="34">
        <v>6274900398</v>
      </c>
      <c r="K136" s="34">
        <v>6274900398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5">
        <f t="shared" si="30"/>
        <v>0</v>
      </c>
      <c r="S136" s="36">
        <f t="shared" si="31"/>
        <v>0</v>
      </c>
      <c r="T136" s="86"/>
    </row>
    <row r="137" spans="1:20" s="60" customFormat="1" ht="46.15" customHeight="1" x14ac:dyDescent="0.25">
      <c r="A137" s="29">
        <v>2103</v>
      </c>
      <c r="B137" s="31">
        <v>1900</v>
      </c>
      <c r="C137" s="30">
        <v>2</v>
      </c>
      <c r="D137" s="51"/>
      <c r="E137" s="51"/>
      <c r="F137" s="53"/>
      <c r="G137" s="94" t="s">
        <v>268</v>
      </c>
      <c r="H137" s="52" t="s">
        <v>224</v>
      </c>
      <c r="I137" s="34">
        <v>18000000000</v>
      </c>
      <c r="J137" s="34">
        <v>10672195862</v>
      </c>
      <c r="K137" s="34">
        <v>10672195862</v>
      </c>
      <c r="L137" s="34">
        <v>8102474746</v>
      </c>
      <c r="M137" s="34">
        <v>8102474746</v>
      </c>
      <c r="N137" s="34">
        <v>8102474746</v>
      </c>
      <c r="O137" s="34">
        <v>8102474746</v>
      </c>
      <c r="P137" s="34">
        <v>8102474746</v>
      </c>
      <c r="Q137" s="34">
        <v>8102474746</v>
      </c>
      <c r="R137" s="35">
        <f t="shared" si="30"/>
        <v>0.45013748588888891</v>
      </c>
      <c r="S137" s="36">
        <f t="shared" si="31"/>
        <v>0.45013748588888891</v>
      </c>
      <c r="T137" s="86"/>
    </row>
    <row r="138" spans="1:20" s="60" customFormat="1" ht="46.15" customHeight="1" x14ac:dyDescent="0.25">
      <c r="A138" s="29">
        <v>2103</v>
      </c>
      <c r="B138" s="31">
        <v>1900</v>
      </c>
      <c r="C138" s="30">
        <v>2</v>
      </c>
      <c r="D138" s="51"/>
      <c r="E138" s="51"/>
      <c r="F138" s="53"/>
      <c r="G138" s="94" t="s">
        <v>269</v>
      </c>
      <c r="H138" s="52" t="s">
        <v>270</v>
      </c>
      <c r="I138" s="34">
        <v>5602000000</v>
      </c>
      <c r="J138" s="34">
        <v>1387991142</v>
      </c>
      <c r="K138" s="34">
        <v>1387991142</v>
      </c>
      <c r="L138" s="34">
        <v>1077991142</v>
      </c>
      <c r="M138" s="34">
        <v>1077991142</v>
      </c>
      <c r="N138" s="34">
        <v>34284243</v>
      </c>
      <c r="O138" s="34">
        <v>34284243</v>
      </c>
      <c r="P138" s="34">
        <v>0</v>
      </c>
      <c r="Q138" s="34">
        <v>0</v>
      </c>
      <c r="R138" s="35">
        <f t="shared" si="30"/>
        <v>0.19242969332381293</v>
      </c>
      <c r="S138" s="36">
        <f t="shared" si="31"/>
        <v>6.1200005355230274E-3</v>
      </c>
      <c r="T138" s="86"/>
    </row>
    <row r="139" spans="1:20" s="42" customFormat="1" ht="30" customHeight="1" x14ac:dyDescent="0.25">
      <c r="A139" s="20">
        <v>2106</v>
      </c>
      <c r="B139" s="38">
        <v>1900</v>
      </c>
      <c r="C139" s="21"/>
      <c r="D139" s="48"/>
      <c r="E139" s="48"/>
      <c r="F139" s="47"/>
      <c r="G139" s="95" t="s">
        <v>271</v>
      </c>
      <c r="H139" s="49" t="s">
        <v>281</v>
      </c>
      <c r="I139" s="24">
        <f>SUM(I140:I141)</f>
        <v>102944000000</v>
      </c>
      <c r="J139" s="24">
        <f t="shared" ref="J139:Q139" si="51">SUM(J140:J141)</f>
        <v>0</v>
      </c>
      <c r="K139" s="24">
        <f>SUM(K140:K141)</f>
        <v>102272641127</v>
      </c>
      <c r="L139" s="24">
        <f t="shared" si="51"/>
        <v>3774759697</v>
      </c>
      <c r="M139" s="24">
        <f t="shared" si="51"/>
        <v>4628096737</v>
      </c>
      <c r="N139" s="24">
        <f t="shared" si="51"/>
        <v>90826307</v>
      </c>
      <c r="O139" s="24">
        <f t="shared" si="51"/>
        <v>360870332.52999997</v>
      </c>
      <c r="P139" s="24">
        <f t="shared" si="51"/>
        <v>93618143.299999997</v>
      </c>
      <c r="Q139" s="24">
        <f t="shared" si="51"/>
        <v>360870332.52999997</v>
      </c>
      <c r="R139" s="25">
        <f t="shared" si="30"/>
        <v>4.4957420898741066E-2</v>
      </c>
      <c r="S139" s="26">
        <f t="shared" si="31"/>
        <v>3.5055013651111282E-3</v>
      </c>
      <c r="T139" s="83"/>
    </row>
    <row r="140" spans="1:20" s="60" customFormat="1" ht="30" customHeight="1" x14ac:dyDescent="0.25">
      <c r="A140" s="29">
        <v>2106</v>
      </c>
      <c r="B140" s="31">
        <v>1900</v>
      </c>
      <c r="C140" s="30">
        <v>1</v>
      </c>
      <c r="D140" s="51"/>
      <c r="E140" s="51"/>
      <c r="F140" s="53"/>
      <c r="G140" s="94" t="s">
        <v>272</v>
      </c>
      <c r="H140" s="52" t="s">
        <v>223</v>
      </c>
      <c r="I140" s="34">
        <v>26600000000</v>
      </c>
      <c r="J140" s="34">
        <v>0</v>
      </c>
      <c r="K140" s="34">
        <v>26494023904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5">
        <f t="shared" si="30"/>
        <v>0</v>
      </c>
      <c r="S140" s="36">
        <f t="shared" si="31"/>
        <v>0</v>
      </c>
      <c r="T140" s="86"/>
    </row>
    <row r="141" spans="1:20" s="60" customFormat="1" ht="30" customHeight="1" x14ac:dyDescent="0.25">
      <c r="A141" s="29">
        <v>2106</v>
      </c>
      <c r="B141" s="31">
        <v>1900</v>
      </c>
      <c r="C141" s="30">
        <v>1</v>
      </c>
      <c r="D141" s="51"/>
      <c r="E141" s="51"/>
      <c r="F141" s="53"/>
      <c r="G141" s="94" t="s">
        <v>273</v>
      </c>
      <c r="H141" s="52" t="s">
        <v>223</v>
      </c>
      <c r="I141" s="34">
        <v>76344000000</v>
      </c>
      <c r="J141" s="34">
        <v>0</v>
      </c>
      <c r="K141" s="34">
        <v>75778617223</v>
      </c>
      <c r="L141" s="34">
        <v>3774759697</v>
      </c>
      <c r="M141" s="34">
        <v>4628096737</v>
      </c>
      <c r="N141" s="34">
        <v>90826307</v>
      </c>
      <c r="O141" s="34">
        <v>360870332.52999997</v>
      </c>
      <c r="P141" s="34">
        <v>93618143.299999997</v>
      </c>
      <c r="Q141" s="34">
        <v>360870332.52999997</v>
      </c>
      <c r="R141" s="59">
        <f t="shared" si="30"/>
        <v>6.0621617114639002E-2</v>
      </c>
      <c r="S141" s="36">
        <f t="shared" si="31"/>
        <v>4.726898414151734E-3</v>
      </c>
      <c r="T141" s="86"/>
    </row>
    <row r="142" spans="1:20" s="42" customFormat="1" ht="30" customHeight="1" x14ac:dyDescent="0.25">
      <c r="A142" s="20">
        <v>2199</v>
      </c>
      <c r="B142" s="38">
        <v>1900</v>
      </c>
      <c r="C142" s="21">
        <v>1</v>
      </c>
      <c r="D142" s="48"/>
      <c r="E142" s="48"/>
      <c r="F142" s="47"/>
      <c r="G142" s="95" t="s">
        <v>274</v>
      </c>
      <c r="H142" s="49" t="s">
        <v>223</v>
      </c>
      <c r="I142" s="24">
        <f>+I143</f>
        <v>12000000000</v>
      </c>
      <c r="J142" s="24">
        <f t="shared" ref="J142:Q142" si="52">+J143</f>
        <v>11949916750</v>
      </c>
      <c r="K142" s="24">
        <f t="shared" si="52"/>
        <v>11949916750</v>
      </c>
      <c r="L142" s="24">
        <f t="shared" si="52"/>
        <v>0</v>
      </c>
      <c r="M142" s="24">
        <f t="shared" si="52"/>
        <v>0</v>
      </c>
      <c r="N142" s="24">
        <f t="shared" si="52"/>
        <v>0</v>
      </c>
      <c r="O142" s="24">
        <f t="shared" si="52"/>
        <v>0</v>
      </c>
      <c r="P142" s="24">
        <f t="shared" si="52"/>
        <v>0</v>
      </c>
      <c r="Q142" s="24">
        <f t="shared" si="52"/>
        <v>0</v>
      </c>
      <c r="R142" s="25">
        <f t="shared" si="30"/>
        <v>0</v>
      </c>
      <c r="S142" s="26">
        <f t="shared" si="31"/>
        <v>0</v>
      </c>
      <c r="T142" s="83"/>
    </row>
    <row r="143" spans="1:20" s="60" customFormat="1" ht="30" customHeight="1" thickBot="1" x14ac:dyDescent="0.3">
      <c r="A143" s="29">
        <v>2199</v>
      </c>
      <c r="B143" s="31">
        <v>1900</v>
      </c>
      <c r="C143" s="30">
        <v>1</v>
      </c>
      <c r="D143" s="51"/>
      <c r="E143" s="51"/>
      <c r="F143" s="53"/>
      <c r="G143" s="94" t="s">
        <v>275</v>
      </c>
      <c r="H143" s="52" t="s">
        <v>223</v>
      </c>
      <c r="I143" s="34">
        <v>12000000000</v>
      </c>
      <c r="J143" s="34">
        <v>11949916750</v>
      </c>
      <c r="K143" s="34">
        <v>11949916750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59">
        <f t="shared" si="30"/>
        <v>0</v>
      </c>
      <c r="S143" s="36">
        <f t="shared" si="31"/>
        <v>0</v>
      </c>
      <c r="T143" s="86"/>
    </row>
    <row r="144" spans="1:20" s="64" customFormat="1" ht="30" customHeight="1" thickBot="1" x14ac:dyDescent="0.3">
      <c r="A144" s="132" t="s">
        <v>221</v>
      </c>
      <c r="B144" s="133"/>
      <c r="C144" s="133"/>
      <c r="D144" s="133"/>
      <c r="E144" s="133"/>
      <c r="F144" s="133"/>
      <c r="G144" s="133"/>
      <c r="H144" s="134"/>
      <c r="I144" s="61">
        <f t="shared" ref="I144:Q144" si="53">+I9+I134</f>
        <v>602781092000</v>
      </c>
      <c r="J144" s="61">
        <f t="shared" si="53"/>
        <v>31521658915.630001</v>
      </c>
      <c r="K144" s="61">
        <f>+K9+K134</f>
        <v>456087998463.15002</v>
      </c>
      <c r="L144" s="61">
        <f t="shared" si="53"/>
        <v>15863652109.57</v>
      </c>
      <c r="M144" s="61">
        <f t="shared" si="53"/>
        <v>327386067423.78003</v>
      </c>
      <c r="N144" s="61">
        <f t="shared" si="53"/>
        <v>16611054744.809999</v>
      </c>
      <c r="O144" s="61">
        <f t="shared" si="53"/>
        <v>300119416811.89001</v>
      </c>
      <c r="P144" s="61">
        <f t="shared" si="53"/>
        <v>16971223913.009998</v>
      </c>
      <c r="Q144" s="61">
        <f t="shared" si="53"/>
        <v>299946020344.89001</v>
      </c>
      <c r="R144" s="62">
        <f t="shared" ref="R144" si="54">IFERROR((M144/I144),0)</f>
        <v>0.54312597353962788</v>
      </c>
      <c r="S144" s="63">
        <f t="shared" ref="S144" si="55">IFERROR((O144/I144),0)</f>
        <v>0.49789122584470519</v>
      </c>
      <c r="T144" s="82"/>
    </row>
    <row r="145" spans="1:20" x14ac:dyDescent="0.2">
      <c r="A145" s="65"/>
      <c r="B145" s="66"/>
      <c r="C145" s="67"/>
      <c r="D145" s="67"/>
      <c r="E145" s="67"/>
      <c r="F145" s="67"/>
      <c r="G145" s="67"/>
      <c r="H145" s="68"/>
      <c r="I145" s="69"/>
      <c r="J145" s="69"/>
      <c r="K145" s="70"/>
      <c r="L145" s="71"/>
      <c r="M145" s="72"/>
      <c r="N145" s="71"/>
      <c r="O145" s="71"/>
      <c r="P145" s="71"/>
      <c r="Q145" s="72"/>
      <c r="R145" s="73"/>
      <c r="S145" s="142"/>
      <c r="T145" s="73"/>
    </row>
    <row r="146" spans="1:20" x14ac:dyDescent="0.2"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1:20" x14ac:dyDescent="0.2"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1:20" x14ac:dyDescent="0.2">
      <c r="I148" s="77"/>
      <c r="J148" s="77"/>
      <c r="K148" s="77"/>
      <c r="L148" s="77"/>
      <c r="M148" s="77"/>
      <c r="N148" s="77"/>
      <c r="O148" s="77"/>
      <c r="P148" s="77"/>
      <c r="Q148" s="77"/>
    </row>
    <row r="149" spans="1:20" x14ac:dyDescent="0.2"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1:20" x14ac:dyDescent="0.2"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1:20" x14ac:dyDescent="0.2"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1:20" x14ac:dyDescent="0.2"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1:20" x14ac:dyDescent="0.2"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1:20" x14ac:dyDescent="0.2"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1:20" x14ac:dyDescent="0.2"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1:20" x14ac:dyDescent="0.2">
      <c r="A156" s="74"/>
      <c r="B156" s="74"/>
      <c r="C156" s="74"/>
      <c r="D156" s="74"/>
      <c r="E156" s="74"/>
      <c r="F156" s="74"/>
      <c r="G156" s="74"/>
      <c r="H156" s="74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1:20" x14ac:dyDescent="0.2">
      <c r="A157" s="74"/>
      <c r="B157" s="74"/>
      <c r="C157" s="74"/>
      <c r="D157" s="74"/>
      <c r="E157" s="74"/>
      <c r="F157" s="74"/>
      <c r="G157" s="74"/>
      <c r="H157" s="74"/>
      <c r="I157" s="77"/>
      <c r="J157" s="77"/>
      <c r="K157" s="77"/>
      <c r="L157" s="77"/>
      <c r="M157" s="77"/>
      <c r="N157" s="77"/>
      <c r="O157" s="77"/>
      <c r="P157" s="77"/>
      <c r="Q157" s="77"/>
    </row>
  </sheetData>
  <autoFilter ref="A8:U8"/>
  <mergeCells count="25">
    <mergeCell ref="A1:S1"/>
    <mergeCell ref="A2:S2"/>
    <mergeCell ref="A3:S3"/>
    <mergeCell ref="D7:D8"/>
    <mergeCell ref="A9:H9"/>
    <mergeCell ref="A134:H134"/>
    <mergeCell ref="A144:H144"/>
    <mergeCell ref="N5:N8"/>
    <mergeCell ref="O5:O8"/>
    <mergeCell ref="P5:P8"/>
    <mergeCell ref="Q5:Q8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A4:D4"/>
    <mergeCell ref="H4:N4"/>
  </mergeCells>
  <printOptions horizontalCentered="1" verticalCentered="1"/>
  <pageMargins left="0.98425196850393704" right="0.19685039370078741" top="0.27559055118110237" bottom="0.27559055118110237" header="0" footer="0"/>
  <pageSetup scale="47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8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F6148B65-E1A4-4AE0-A883-F68A57F2887C}"/>
</file>

<file path=customXml/itemProps2.xml><?xml version="1.0" encoding="utf-8"?>
<ds:datastoreItem xmlns:ds="http://schemas.openxmlformats.org/officeDocument/2006/customXml" ds:itemID="{9FB0D419-19F2-4BC7-8D9C-A3288BDA3B9E}"/>
</file>

<file path=customXml/itemProps3.xml><?xml version="1.0" encoding="utf-8"?>
<ds:datastoreItem xmlns:ds="http://schemas.openxmlformats.org/officeDocument/2006/customXml" ds:itemID="{4E86D4CD-80D4-488E-BCA5-EB19E08BE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agosto (Gastos)</dc:title>
  <dc:creator>Windows User</dc:creator>
  <cp:lastModifiedBy>Janier Cuervo Ordoñez</cp:lastModifiedBy>
  <cp:lastPrinted>2017-09-12T12:48:26Z</cp:lastPrinted>
  <dcterms:created xsi:type="dcterms:W3CDTF">2014-01-22T22:03:49Z</dcterms:created>
  <dcterms:modified xsi:type="dcterms:W3CDTF">2017-09-12T12:49:52Z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13700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