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VAF\2018\PRESUPUESTO\INFORMES\PAGINA WEB\"/>
    </mc:Choice>
  </mc:AlternateContent>
  <bookViews>
    <workbookView xWindow="0" yWindow="0" windowWidth="19260" windowHeight="6900"/>
  </bookViews>
  <sheets>
    <sheet name="VIGENCIA SIIF" sheetId="25" r:id="rId1"/>
  </sheets>
  <externalReferences>
    <externalReference r:id="rId2"/>
  </externalReferences>
  <definedNames>
    <definedName name="_xlnm._FilterDatabase" localSheetId="0" hidden="1">'VIGENCIA SIIF'!$A$11:$U$141</definedName>
    <definedName name="_xlnm.Print_Area" localSheetId="0">'VIGENCIA SIIF'!$A$1:$S$143</definedName>
    <definedName name="_xlnm.Print_Titles" localSheetId="0">'VIGENCIA SIIF'!$1:$11</definedName>
  </definedNames>
  <calcPr calcId="171027"/>
</workbook>
</file>

<file path=xl/calcChain.xml><?xml version="1.0" encoding="utf-8"?>
<calcChain xmlns="http://schemas.openxmlformats.org/spreadsheetml/2006/main">
  <c r="J16" i="25" l="1"/>
  <c r="J15" i="25" s="1"/>
  <c r="J17" i="25"/>
  <c r="J18" i="25"/>
  <c r="J20" i="25"/>
  <c r="J19" i="25" s="1"/>
  <c r="J21" i="25"/>
  <c r="J23" i="25"/>
  <c r="J24" i="25"/>
  <c r="J25" i="25"/>
  <c r="J26" i="25"/>
  <c r="J27" i="25"/>
  <c r="J28" i="25"/>
  <c r="J29" i="25"/>
  <c r="J31" i="25"/>
  <c r="J30" i="25" s="1"/>
  <c r="J33" i="25"/>
  <c r="J32" i="25" s="1"/>
  <c r="J34" i="25"/>
  <c r="J36" i="25"/>
  <c r="J35" i="25" s="1"/>
  <c r="J37" i="25"/>
  <c r="J38" i="25"/>
  <c r="J41" i="25"/>
  <c r="J42" i="25"/>
  <c r="J43" i="25"/>
  <c r="J44" i="25"/>
  <c r="J46" i="25"/>
  <c r="J47" i="25"/>
  <c r="J48" i="25"/>
  <c r="J49" i="25"/>
  <c r="J50" i="25"/>
  <c r="J54" i="25"/>
  <c r="J53" i="25" s="1"/>
  <c r="J55" i="25"/>
  <c r="J56" i="25"/>
  <c r="J57" i="25"/>
  <c r="J59" i="25"/>
  <c r="J58" i="25" s="1"/>
  <c r="J62" i="25"/>
  <c r="J61" i="25" s="1"/>
  <c r="J64" i="25"/>
  <c r="J63" i="25" s="1"/>
  <c r="J66" i="25"/>
  <c r="J65" i="25" s="1"/>
  <c r="J67" i="25"/>
  <c r="J68" i="25"/>
  <c r="J69" i="25"/>
  <c r="J70" i="25"/>
  <c r="J72" i="25"/>
  <c r="J73" i="25"/>
  <c r="J74" i="25"/>
  <c r="J75" i="25"/>
  <c r="J71" i="25" s="1"/>
  <c r="J76" i="25"/>
  <c r="J77" i="25"/>
  <c r="J78" i="25"/>
  <c r="J79" i="25"/>
  <c r="J80" i="25"/>
  <c r="J81" i="25"/>
  <c r="J82" i="25"/>
  <c r="J83" i="25"/>
  <c r="J84" i="25"/>
  <c r="J85" i="25"/>
  <c r="J87" i="25"/>
  <c r="J88" i="25"/>
  <c r="J89" i="25"/>
  <c r="J90" i="25"/>
  <c r="J92" i="25"/>
  <c r="J91" i="25" s="1"/>
  <c r="J93" i="25"/>
  <c r="J95" i="25"/>
  <c r="J96" i="25"/>
  <c r="J97" i="25"/>
  <c r="J100" i="25"/>
  <c r="J101" i="25"/>
  <c r="J102" i="25"/>
  <c r="J104" i="25"/>
  <c r="J103" i="25" s="1"/>
  <c r="J106" i="25"/>
  <c r="J105" i="25" s="1"/>
  <c r="J112" i="25"/>
  <c r="J110" i="25" s="1"/>
  <c r="J108" i="25" s="1"/>
  <c r="J113" i="25"/>
  <c r="J111" i="25" s="1"/>
  <c r="J109" i="25" s="1"/>
  <c r="J117" i="25"/>
  <c r="J116" i="25" s="1"/>
  <c r="J115" i="25" s="1"/>
  <c r="J122" i="25"/>
  <c r="J123" i="25"/>
  <c r="J124" i="25"/>
  <c r="J125" i="25"/>
  <c r="J126" i="25"/>
  <c r="J127" i="25"/>
  <c r="J129" i="25"/>
  <c r="J132" i="25"/>
  <c r="J131" i="25" s="1"/>
  <c r="J136" i="25"/>
  <c r="J139" i="25"/>
  <c r="J45" i="25" l="1"/>
  <c r="J94" i="25"/>
  <c r="J86" i="25"/>
  <c r="J40" i="25"/>
  <c r="J130" i="25"/>
  <c r="J121" i="25"/>
  <c r="J120" i="25" s="1"/>
  <c r="J119" i="25" s="1"/>
  <c r="J118" i="25" s="1"/>
  <c r="J99" i="25"/>
  <c r="J22" i="25"/>
  <c r="J14" i="25" s="1"/>
  <c r="J13" i="25" s="1"/>
  <c r="J12" i="25" s="1"/>
  <c r="J141" i="25" s="1"/>
  <c r="J39" i="25"/>
  <c r="J60" i="25"/>
  <c r="J107" i="25"/>
  <c r="J52" i="25"/>
  <c r="J51" i="25" s="1"/>
  <c r="R140" i="25" l="1"/>
  <c r="Q140" i="25"/>
  <c r="P140" i="25"/>
  <c r="P139" i="25" s="1"/>
  <c r="O140" i="25"/>
  <c r="S140" i="25" s="1"/>
  <c r="N140" i="25"/>
  <c r="Q139" i="25"/>
  <c r="N139" i="25"/>
  <c r="M139" i="25"/>
  <c r="R139" i="25" s="1"/>
  <c r="L139" i="25"/>
  <c r="K139" i="25"/>
  <c r="I139" i="25"/>
  <c r="S138" i="25"/>
  <c r="R138" i="25"/>
  <c r="R137" i="25"/>
  <c r="Q137" i="25"/>
  <c r="P137" i="25"/>
  <c r="P136" i="25" s="1"/>
  <c r="O137" i="25"/>
  <c r="O136" i="25" s="1"/>
  <c r="N137" i="25"/>
  <c r="N136" i="25" s="1"/>
  <c r="Q136" i="25"/>
  <c r="M136" i="25"/>
  <c r="L136" i="25"/>
  <c r="K136" i="25"/>
  <c r="I136" i="25"/>
  <c r="S135" i="25"/>
  <c r="R135" i="25"/>
  <c r="S134" i="25"/>
  <c r="R134" i="25"/>
  <c r="R133" i="25"/>
  <c r="Q133" i="25"/>
  <c r="P133" i="25"/>
  <c r="O133" i="25"/>
  <c r="S133" i="25" s="1"/>
  <c r="N133" i="25"/>
  <c r="Q132" i="25"/>
  <c r="Q131" i="25" s="1"/>
  <c r="Q130" i="25" s="1"/>
  <c r="P132" i="25"/>
  <c r="O132" i="25"/>
  <c r="S132" i="25" s="1"/>
  <c r="N132" i="25"/>
  <c r="N131" i="25" s="1"/>
  <c r="N130" i="25" s="1"/>
  <c r="M132" i="25"/>
  <c r="M131" i="25" s="1"/>
  <c r="L132" i="25"/>
  <c r="K132" i="25"/>
  <c r="K131" i="25" s="1"/>
  <c r="K130" i="25" s="1"/>
  <c r="P131" i="25"/>
  <c r="L131" i="25"/>
  <c r="L130" i="25" s="1"/>
  <c r="I131" i="25"/>
  <c r="Q129" i="25"/>
  <c r="P129" i="25"/>
  <c r="O129" i="25"/>
  <c r="S129" i="25" s="1"/>
  <c r="N129" i="25"/>
  <c r="M129" i="25"/>
  <c r="R129" i="25" s="1"/>
  <c r="L129" i="25"/>
  <c r="K129" i="25"/>
  <c r="I129" i="25"/>
  <c r="O128" i="25"/>
  <c r="K128" i="25"/>
  <c r="Q127" i="25"/>
  <c r="P127" i="25"/>
  <c r="O127" i="25"/>
  <c r="N127" i="25"/>
  <c r="M127" i="25"/>
  <c r="L127" i="25"/>
  <c r="K127" i="25"/>
  <c r="I127" i="25"/>
  <c r="Q126" i="25"/>
  <c r="P126" i="25"/>
  <c r="O126" i="25"/>
  <c r="N126" i="25"/>
  <c r="M126" i="25"/>
  <c r="L126" i="25"/>
  <c r="K126" i="25"/>
  <c r="I126" i="25"/>
  <c r="Q125" i="25"/>
  <c r="P125" i="25"/>
  <c r="O125" i="25"/>
  <c r="N125" i="25"/>
  <c r="M125" i="25"/>
  <c r="L125" i="25"/>
  <c r="K125" i="25"/>
  <c r="I125" i="25"/>
  <c r="Q124" i="25"/>
  <c r="P124" i="25"/>
  <c r="O124" i="25"/>
  <c r="N124" i="25"/>
  <c r="M124" i="25"/>
  <c r="L124" i="25"/>
  <c r="K124" i="25"/>
  <c r="I124" i="25"/>
  <c r="Q123" i="25"/>
  <c r="P123" i="25"/>
  <c r="O123" i="25"/>
  <c r="N123" i="25"/>
  <c r="M123" i="25"/>
  <c r="L123" i="25"/>
  <c r="K123" i="25"/>
  <c r="I123" i="25"/>
  <c r="Q122" i="25"/>
  <c r="P122" i="25"/>
  <c r="O122" i="25"/>
  <c r="N122" i="25"/>
  <c r="N121" i="25" s="1"/>
  <c r="N120" i="25" s="1"/>
  <c r="N119" i="25" s="1"/>
  <c r="N118" i="25" s="1"/>
  <c r="M122" i="25"/>
  <c r="L122" i="25"/>
  <c r="K122" i="25"/>
  <c r="I122" i="25"/>
  <c r="I121" i="25" s="1"/>
  <c r="I120" i="25" s="1"/>
  <c r="I119" i="25" s="1"/>
  <c r="I118" i="25" s="1"/>
  <c r="Q117" i="25"/>
  <c r="P117" i="25"/>
  <c r="P116" i="25" s="1"/>
  <c r="P115" i="25" s="1"/>
  <c r="O117" i="25"/>
  <c r="O116" i="25" s="1"/>
  <c r="N117" i="25"/>
  <c r="N116" i="25" s="1"/>
  <c r="N115" i="25" s="1"/>
  <c r="M117" i="25"/>
  <c r="M116" i="25" s="1"/>
  <c r="L117" i="25"/>
  <c r="L116" i="25" s="1"/>
  <c r="L115" i="25" s="1"/>
  <c r="K117" i="25"/>
  <c r="I117" i="25"/>
  <c r="I116" i="25" s="1"/>
  <c r="I115" i="25" s="1"/>
  <c r="Q116" i="25"/>
  <c r="Q115" i="25" s="1"/>
  <c r="K116" i="25"/>
  <c r="K115" i="25" s="1"/>
  <c r="Q114" i="25"/>
  <c r="Q112" i="25" s="1"/>
  <c r="Q110" i="25" s="1"/>
  <c r="Q108" i="25" s="1"/>
  <c r="P114" i="25"/>
  <c r="P112" i="25" s="1"/>
  <c r="P110" i="25" s="1"/>
  <c r="P108" i="25" s="1"/>
  <c r="O114" i="25"/>
  <c r="N114" i="25"/>
  <c r="N112" i="25" s="1"/>
  <c r="N110" i="25" s="1"/>
  <c r="N108" i="25" s="1"/>
  <c r="M114" i="25"/>
  <c r="M112" i="25" s="1"/>
  <c r="L114" i="25"/>
  <c r="K114" i="25"/>
  <c r="K112" i="25" s="1"/>
  <c r="K110" i="25" s="1"/>
  <c r="K108" i="25" s="1"/>
  <c r="I114" i="25"/>
  <c r="I112" i="25" s="1"/>
  <c r="I110" i="25" s="1"/>
  <c r="I108" i="25" s="1"/>
  <c r="Q113" i="25"/>
  <c r="P113" i="25"/>
  <c r="P111" i="25" s="1"/>
  <c r="P109" i="25" s="1"/>
  <c r="O113" i="25"/>
  <c r="N113" i="25"/>
  <c r="N111" i="25" s="1"/>
  <c r="N109" i="25" s="1"/>
  <c r="M113" i="25"/>
  <c r="L113" i="25"/>
  <c r="L111" i="25" s="1"/>
  <c r="L109" i="25" s="1"/>
  <c r="K113" i="25"/>
  <c r="K111" i="25" s="1"/>
  <c r="K109" i="25" s="1"/>
  <c r="I113" i="25"/>
  <c r="I111" i="25" s="1"/>
  <c r="I109" i="25" s="1"/>
  <c r="L112" i="25"/>
  <c r="L110" i="25" s="1"/>
  <c r="L108" i="25" s="1"/>
  <c r="Q111" i="25"/>
  <c r="Q109" i="25" s="1"/>
  <c r="M111" i="25"/>
  <c r="M109" i="25" s="1"/>
  <c r="Q106" i="25"/>
  <c r="P106" i="25"/>
  <c r="P105" i="25" s="1"/>
  <c r="O106" i="25"/>
  <c r="S106" i="25" s="1"/>
  <c r="N106" i="25"/>
  <c r="N105" i="25" s="1"/>
  <c r="M106" i="25"/>
  <c r="R106" i="25" s="1"/>
  <c r="L106" i="25"/>
  <c r="L105" i="25" s="1"/>
  <c r="K106" i="25"/>
  <c r="K105" i="25" s="1"/>
  <c r="I106" i="25"/>
  <c r="Q105" i="25"/>
  <c r="I105" i="25"/>
  <c r="Q104" i="25"/>
  <c r="Q103" i="25" s="1"/>
  <c r="P104" i="25"/>
  <c r="P103" i="25" s="1"/>
  <c r="O104" i="25"/>
  <c r="N104" i="25"/>
  <c r="N103" i="25" s="1"/>
  <c r="M104" i="25"/>
  <c r="M103" i="25" s="1"/>
  <c r="L104" i="25"/>
  <c r="L103" i="25" s="1"/>
  <c r="K104" i="25"/>
  <c r="K103" i="25" s="1"/>
  <c r="I104" i="25"/>
  <c r="I103" i="25" s="1"/>
  <c r="Q102" i="25"/>
  <c r="P102" i="25"/>
  <c r="O102" i="25"/>
  <c r="N102" i="25"/>
  <c r="M102" i="25"/>
  <c r="L102" i="25"/>
  <c r="K102" i="25"/>
  <c r="I102" i="25"/>
  <c r="Q101" i="25"/>
  <c r="P101" i="25"/>
  <c r="O101" i="25"/>
  <c r="N101" i="25"/>
  <c r="M101" i="25"/>
  <c r="L101" i="25"/>
  <c r="K101" i="25"/>
  <c r="I101" i="25"/>
  <c r="Q100" i="25"/>
  <c r="P100" i="25"/>
  <c r="P99" i="25" s="1"/>
  <c r="O100" i="25"/>
  <c r="N100" i="25"/>
  <c r="M100" i="25"/>
  <c r="L100" i="25"/>
  <c r="L99" i="25" s="1"/>
  <c r="K100" i="25"/>
  <c r="K99" i="25" s="1"/>
  <c r="I100" i="25"/>
  <c r="Q99" i="25"/>
  <c r="M99" i="25"/>
  <c r="M98" i="25"/>
  <c r="K98" i="25"/>
  <c r="K97" i="25" s="1"/>
  <c r="I98" i="25"/>
  <c r="I97" i="25" s="1"/>
  <c r="M97" i="25"/>
  <c r="Q96" i="25"/>
  <c r="P96" i="25"/>
  <c r="O96" i="25"/>
  <c r="N96" i="25"/>
  <c r="M96" i="25"/>
  <c r="L96" i="25"/>
  <c r="K96" i="25"/>
  <c r="I96" i="25"/>
  <c r="Q95" i="25"/>
  <c r="Q94" i="25" s="1"/>
  <c r="P95" i="25"/>
  <c r="P94" i="25" s="1"/>
  <c r="O95" i="25"/>
  <c r="N95" i="25"/>
  <c r="N94" i="25" s="1"/>
  <c r="M95" i="25"/>
  <c r="M94" i="25" s="1"/>
  <c r="L95" i="25"/>
  <c r="L94" i="25" s="1"/>
  <c r="K95" i="25"/>
  <c r="K94" i="25" s="1"/>
  <c r="I95" i="25"/>
  <c r="I94" i="25" s="1"/>
  <c r="Q93" i="25"/>
  <c r="P93" i="25"/>
  <c r="O93" i="25"/>
  <c r="N93" i="25"/>
  <c r="M93" i="25"/>
  <c r="L93" i="25"/>
  <c r="K93" i="25"/>
  <c r="I93" i="25"/>
  <c r="Q92" i="25"/>
  <c r="Q91" i="25" s="1"/>
  <c r="P92" i="25"/>
  <c r="P91" i="25" s="1"/>
  <c r="O92" i="25"/>
  <c r="N92" i="25"/>
  <c r="N91" i="25" s="1"/>
  <c r="M92" i="25"/>
  <c r="L92" i="25"/>
  <c r="K92" i="25"/>
  <c r="K91" i="25" s="1"/>
  <c r="I92" i="25"/>
  <c r="I91" i="25" s="1"/>
  <c r="L91" i="25"/>
  <c r="Q90" i="25"/>
  <c r="P90" i="25"/>
  <c r="O90" i="25"/>
  <c r="N90" i="25"/>
  <c r="M90" i="25"/>
  <c r="L90" i="25"/>
  <c r="K90" i="25"/>
  <c r="I90" i="25"/>
  <c r="Q89" i="25"/>
  <c r="P89" i="25"/>
  <c r="O89" i="25"/>
  <c r="N89" i="25"/>
  <c r="M89" i="25"/>
  <c r="L89" i="25"/>
  <c r="K89" i="25"/>
  <c r="I89" i="25"/>
  <c r="R89" i="25" s="1"/>
  <c r="Q88" i="25"/>
  <c r="P88" i="25"/>
  <c r="O88" i="25"/>
  <c r="N88" i="25"/>
  <c r="M88" i="25"/>
  <c r="L88" i="25"/>
  <c r="K88" i="25"/>
  <c r="I88" i="25"/>
  <c r="Q87" i="25"/>
  <c r="P87" i="25"/>
  <c r="P86" i="25" s="1"/>
  <c r="O87" i="25"/>
  <c r="O86" i="25" s="1"/>
  <c r="N87" i="25"/>
  <c r="N86" i="25" s="1"/>
  <c r="M87" i="25"/>
  <c r="L87" i="25"/>
  <c r="L86" i="25" s="1"/>
  <c r="K87" i="25"/>
  <c r="I87" i="25"/>
  <c r="R87" i="25" s="1"/>
  <c r="Q86" i="25"/>
  <c r="M86" i="25"/>
  <c r="K86" i="25"/>
  <c r="Q85" i="25"/>
  <c r="P85" i="25"/>
  <c r="O85" i="25"/>
  <c r="N85" i="25"/>
  <c r="M85" i="25"/>
  <c r="L85" i="25"/>
  <c r="K85" i="25"/>
  <c r="I85" i="25"/>
  <c r="Q84" i="25"/>
  <c r="Q83" i="25" s="1"/>
  <c r="P84" i="25"/>
  <c r="O84" i="25"/>
  <c r="N84" i="25"/>
  <c r="N83" i="25" s="1"/>
  <c r="M84" i="25"/>
  <c r="L84" i="25"/>
  <c r="K84" i="25"/>
  <c r="K83" i="25" s="1"/>
  <c r="I84" i="25"/>
  <c r="I83" i="25" s="1"/>
  <c r="P83" i="25"/>
  <c r="L83" i="25"/>
  <c r="Q82" i="25"/>
  <c r="P82" i="25"/>
  <c r="O82" i="25"/>
  <c r="N82" i="25"/>
  <c r="M82" i="25"/>
  <c r="R82" i="25" s="1"/>
  <c r="L82" i="25"/>
  <c r="K82" i="25"/>
  <c r="I82" i="25"/>
  <c r="Q81" i="25"/>
  <c r="P81" i="25"/>
  <c r="O81" i="25"/>
  <c r="N81" i="25"/>
  <c r="M81" i="25"/>
  <c r="L81" i="25"/>
  <c r="K81" i="25"/>
  <c r="I81" i="25"/>
  <c r="Q80" i="25"/>
  <c r="Q79" i="25" s="1"/>
  <c r="P80" i="25"/>
  <c r="O80" i="25"/>
  <c r="O79" i="25" s="1"/>
  <c r="N80" i="25"/>
  <c r="M80" i="25"/>
  <c r="L80" i="25"/>
  <c r="L79" i="25" s="1"/>
  <c r="K80" i="25"/>
  <c r="K79" i="25" s="1"/>
  <c r="I80" i="25"/>
  <c r="I79" i="25" s="1"/>
  <c r="P79" i="25"/>
  <c r="N79" i="25"/>
  <c r="Q78" i="25"/>
  <c r="P78" i="25"/>
  <c r="O78" i="25"/>
  <c r="N78" i="25"/>
  <c r="M78" i="25"/>
  <c r="L78" i="25"/>
  <c r="K78" i="25"/>
  <c r="I78" i="25"/>
  <c r="Q77" i="25"/>
  <c r="P77" i="25"/>
  <c r="O77" i="25"/>
  <c r="N77" i="25"/>
  <c r="M77" i="25"/>
  <c r="L77" i="25"/>
  <c r="K77" i="25"/>
  <c r="I77" i="25"/>
  <c r="Q76" i="25"/>
  <c r="P76" i="25"/>
  <c r="O76" i="25"/>
  <c r="N76" i="25"/>
  <c r="M76" i="25"/>
  <c r="L76" i="25"/>
  <c r="K76" i="25"/>
  <c r="I76" i="25"/>
  <c r="Q75" i="25"/>
  <c r="P75" i="25"/>
  <c r="O75" i="25"/>
  <c r="N75" i="25"/>
  <c r="M75" i="25"/>
  <c r="L75" i="25"/>
  <c r="K75" i="25"/>
  <c r="I75" i="25"/>
  <c r="Q74" i="25"/>
  <c r="P74" i="25"/>
  <c r="O74" i="25"/>
  <c r="N74" i="25"/>
  <c r="M74" i="25"/>
  <c r="L74" i="25"/>
  <c r="K74" i="25"/>
  <c r="I74" i="25"/>
  <c r="Q73" i="25"/>
  <c r="P73" i="25"/>
  <c r="O73" i="25"/>
  <c r="N73" i="25"/>
  <c r="M73" i="25"/>
  <c r="L73" i="25"/>
  <c r="K73" i="25"/>
  <c r="I73" i="25"/>
  <c r="Q72" i="25"/>
  <c r="P72" i="25"/>
  <c r="P71" i="25" s="1"/>
  <c r="O72" i="25"/>
  <c r="N72" i="25"/>
  <c r="N71" i="25" s="1"/>
  <c r="M72" i="25"/>
  <c r="L72" i="25"/>
  <c r="K72" i="25"/>
  <c r="I72" i="25"/>
  <c r="I71" i="25" s="1"/>
  <c r="Q70" i="25"/>
  <c r="P70" i="25"/>
  <c r="O70" i="25"/>
  <c r="N70" i="25"/>
  <c r="M70" i="25"/>
  <c r="L70" i="25"/>
  <c r="K70" i="25"/>
  <c r="I70" i="25"/>
  <c r="Q69" i="25"/>
  <c r="P69" i="25"/>
  <c r="O69" i="25"/>
  <c r="N69" i="25"/>
  <c r="M69" i="25"/>
  <c r="L69" i="25"/>
  <c r="K69" i="25"/>
  <c r="I69" i="25"/>
  <c r="Q68" i="25"/>
  <c r="P68" i="25"/>
  <c r="O68" i="25"/>
  <c r="N68" i="25"/>
  <c r="M68" i="25"/>
  <c r="L68" i="25"/>
  <c r="K68" i="25"/>
  <c r="I68" i="25"/>
  <c r="Q67" i="25"/>
  <c r="P67" i="25"/>
  <c r="O67" i="25"/>
  <c r="N67" i="25"/>
  <c r="M67" i="25"/>
  <c r="L67" i="25"/>
  <c r="K67" i="25"/>
  <c r="I67" i="25"/>
  <c r="Q66" i="25"/>
  <c r="P66" i="25"/>
  <c r="O66" i="25"/>
  <c r="N66" i="25"/>
  <c r="M66" i="25"/>
  <c r="L66" i="25"/>
  <c r="K66" i="25"/>
  <c r="K65" i="25" s="1"/>
  <c r="I66" i="25"/>
  <c r="Q64" i="25"/>
  <c r="Q63" i="25" s="1"/>
  <c r="P64" i="25"/>
  <c r="P63" i="25" s="1"/>
  <c r="O64" i="25"/>
  <c r="N64" i="25"/>
  <c r="N63" i="25" s="1"/>
  <c r="M64" i="25"/>
  <c r="L64" i="25"/>
  <c r="L63" i="25" s="1"/>
  <c r="K64" i="25"/>
  <c r="K63" i="25" s="1"/>
  <c r="I64" i="25"/>
  <c r="I63" i="25" s="1"/>
  <c r="O63" i="25"/>
  <c r="Q62" i="25"/>
  <c r="Q61" i="25" s="1"/>
  <c r="P62" i="25"/>
  <c r="P61" i="25" s="1"/>
  <c r="O62" i="25"/>
  <c r="O61" i="25" s="1"/>
  <c r="N62" i="25"/>
  <c r="N61" i="25" s="1"/>
  <c r="M62" i="25"/>
  <c r="L62" i="25"/>
  <c r="L61" i="25" s="1"/>
  <c r="K62" i="25"/>
  <c r="K61" i="25" s="1"/>
  <c r="I62" i="25"/>
  <c r="I61" i="25" s="1"/>
  <c r="Q59" i="25"/>
  <c r="Q58" i="25" s="1"/>
  <c r="P59" i="25"/>
  <c r="P58" i="25" s="1"/>
  <c r="O59" i="25"/>
  <c r="N59" i="25"/>
  <c r="N58" i="25" s="1"/>
  <c r="M59" i="25"/>
  <c r="L59" i="25"/>
  <c r="L58" i="25" s="1"/>
  <c r="K59" i="25"/>
  <c r="I59" i="25"/>
  <c r="I58" i="25" s="1"/>
  <c r="O58" i="25"/>
  <c r="K58" i="25"/>
  <c r="Q57" i="25"/>
  <c r="P57" i="25"/>
  <c r="O57" i="25"/>
  <c r="N57" i="25"/>
  <c r="M57" i="25"/>
  <c r="L57" i="25"/>
  <c r="K57" i="25"/>
  <c r="I57" i="25"/>
  <c r="R57" i="25" s="1"/>
  <c r="Q56" i="25"/>
  <c r="P56" i="25"/>
  <c r="O56" i="25"/>
  <c r="N56" i="25"/>
  <c r="M56" i="25"/>
  <c r="L56" i="25"/>
  <c r="K56" i="25"/>
  <c r="I56" i="25"/>
  <c r="Q55" i="25"/>
  <c r="P55" i="25"/>
  <c r="O55" i="25"/>
  <c r="N55" i="25"/>
  <c r="M55" i="25"/>
  <c r="L55" i="25"/>
  <c r="K55" i="25"/>
  <c r="I55" i="25"/>
  <c r="Q54" i="25"/>
  <c r="P54" i="25"/>
  <c r="O54" i="25"/>
  <c r="N54" i="25"/>
  <c r="M54" i="25"/>
  <c r="L54" i="25"/>
  <c r="K54" i="25"/>
  <c r="K53" i="25" s="1"/>
  <c r="I54" i="25"/>
  <c r="Q50" i="25"/>
  <c r="P50" i="25"/>
  <c r="O50" i="25"/>
  <c r="N50" i="25"/>
  <c r="M50" i="25"/>
  <c r="L50" i="25"/>
  <c r="K50" i="25"/>
  <c r="I50" i="25"/>
  <c r="Q49" i="25"/>
  <c r="P49" i="25"/>
  <c r="O49" i="25"/>
  <c r="N49" i="25"/>
  <c r="M49" i="25"/>
  <c r="L49" i="25"/>
  <c r="K49" i="25"/>
  <c r="I49" i="25"/>
  <c r="R49" i="25" s="1"/>
  <c r="S48" i="25"/>
  <c r="R48" i="25"/>
  <c r="K48" i="25"/>
  <c r="Q47" i="25"/>
  <c r="P47" i="25"/>
  <c r="O47" i="25"/>
  <c r="N47" i="25"/>
  <c r="M47" i="25"/>
  <c r="L47" i="25"/>
  <c r="K47" i="25"/>
  <c r="I47" i="25"/>
  <c r="Q46" i="25"/>
  <c r="P46" i="25"/>
  <c r="P45" i="25" s="1"/>
  <c r="O46" i="25"/>
  <c r="N46" i="25"/>
  <c r="M46" i="25"/>
  <c r="R46" i="25" s="1"/>
  <c r="L46" i="25"/>
  <c r="L45" i="25" s="1"/>
  <c r="K46" i="25"/>
  <c r="K45" i="25" s="1"/>
  <c r="I46" i="25"/>
  <c r="O45" i="25"/>
  <c r="Q44" i="25"/>
  <c r="P44" i="25"/>
  <c r="O44" i="25"/>
  <c r="N44" i="25"/>
  <c r="M44" i="25"/>
  <c r="L44" i="25"/>
  <c r="K44" i="25"/>
  <c r="I44" i="25"/>
  <c r="R44" i="25" s="1"/>
  <c r="Q43" i="25"/>
  <c r="P43" i="25"/>
  <c r="O43" i="25"/>
  <c r="N43" i="25"/>
  <c r="M43" i="25"/>
  <c r="L43" i="25"/>
  <c r="K43" i="25"/>
  <c r="I43" i="25"/>
  <c r="Q42" i="25"/>
  <c r="P42" i="25"/>
  <c r="O42" i="25"/>
  <c r="N42" i="25"/>
  <c r="M42" i="25"/>
  <c r="L42" i="25"/>
  <c r="K42" i="25"/>
  <c r="I42" i="25"/>
  <c r="Q41" i="25"/>
  <c r="P41" i="25"/>
  <c r="O41" i="25"/>
  <c r="O40" i="25" s="1"/>
  <c r="N41" i="25"/>
  <c r="N40" i="25" s="1"/>
  <c r="M41" i="25"/>
  <c r="L41" i="25"/>
  <c r="K41" i="25"/>
  <c r="K40" i="25" s="1"/>
  <c r="I41" i="25"/>
  <c r="Q38" i="25"/>
  <c r="P38" i="25"/>
  <c r="O38" i="25"/>
  <c r="N38" i="25"/>
  <c r="M38" i="25"/>
  <c r="L38" i="25"/>
  <c r="K38" i="25"/>
  <c r="I38" i="25"/>
  <c r="Q37" i="25"/>
  <c r="P37" i="25"/>
  <c r="O37" i="25"/>
  <c r="N37" i="25"/>
  <c r="M37" i="25"/>
  <c r="L37" i="25"/>
  <c r="K37" i="25"/>
  <c r="I37" i="25"/>
  <c r="Q36" i="25"/>
  <c r="P36" i="25"/>
  <c r="O36" i="25"/>
  <c r="N36" i="25"/>
  <c r="M36" i="25"/>
  <c r="L36" i="25"/>
  <c r="K36" i="25"/>
  <c r="I36" i="25"/>
  <c r="I35" i="25" s="1"/>
  <c r="M35" i="25"/>
  <c r="Q34" i="25"/>
  <c r="P34" i="25"/>
  <c r="O34" i="25"/>
  <c r="S34" i="25" s="1"/>
  <c r="N34" i="25"/>
  <c r="M34" i="25"/>
  <c r="L34" i="25"/>
  <c r="K34" i="25"/>
  <c r="I34" i="25"/>
  <c r="Q33" i="25"/>
  <c r="P33" i="25"/>
  <c r="P32" i="25" s="1"/>
  <c r="O33" i="25"/>
  <c r="N33" i="25"/>
  <c r="N32" i="25" s="1"/>
  <c r="M33" i="25"/>
  <c r="L33" i="25"/>
  <c r="L32" i="25" s="1"/>
  <c r="K33" i="25"/>
  <c r="I33" i="25"/>
  <c r="Q31" i="25"/>
  <c r="Q30" i="25" s="1"/>
  <c r="P31" i="25"/>
  <c r="P30" i="25" s="1"/>
  <c r="O31" i="25"/>
  <c r="O30" i="25" s="1"/>
  <c r="N31" i="25"/>
  <c r="N30" i="25" s="1"/>
  <c r="M31" i="25"/>
  <c r="L31" i="25"/>
  <c r="L30" i="25" s="1"/>
  <c r="K31" i="25"/>
  <c r="I31" i="25"/>
  <c r="I30" i="25" s="1"/>
  <c r="K30" i="25"/>
  <c r="Q29" i="25"/>
  <c r="P29" i="25"/>
  <c r="O29" i="25"/>
  <c r="N29" i="25"/>
  <c r="M29" i="25"/>
  <c r="L29" i="25"/>
  <c r="K29" i="25"/>
  <c r="I29" i="25"/>
  <c r="Q28" i="25"/>
  <c r="P28" i="25"/>
  <c r="O28" i="25"/>
  <c r="N28" i="25"/>
  <c r="M28" i="25"/>
  <c r="L28" i="25"/>
  <c r="K28" i="25"/>
  <c r="I28" i="25"/>
  <c r="R28" i="25" s="1"/>
  <c r="Q27" i="25"/>
  <c r="P27" i="25"/>
  <c r="O27" i="25"/>
  <c r="N27" i="25"/>
  <c r="M27" i="25"/>
  <c r="L27" i="25"/>
  <c r="K27" i="25"/>
  <c r="I27" i="25"/>
  <c r="Q26" i="25"/>
  <c r="P26" i="25"/>
  <c r="O26" i="25"/>
  <c r="N26" i="25"/>
  <c r="M26" i="25"/>
  <c r="L26" i="25"/>
  <c r="K26" i="25"/>
  <c r="I26" i="25"/>
  <c r="Q25" i="25"/>
  <c r="P25" i="25"/>
  <c r="O25" i="25"/>
  <c r="N25" i="25"/>
  <c r="M25" i="25"/>
  <c r="L25" i="25"/>
  <c r="K25" i="25"/>
  <c r="I25" i="25"/>
  <c r="Q24" i="25"/>
  <c r="P24" i="25"/>
  <c r="O24" i="25"/>
  <c r="N24" i="25"/>
  <c r="M24" i="25"/>
  <c r="L24" i="25"/>
  <c r="K24" i="25"/>
  <c r="I24" i="25"/>
  <c r="R24" i="25" s="1"/>
  <c r="Q23" i="25"/>
  <c r="P23" i="25"/>
  <c r="P22" i="25" s="1"/>
  <c r="O23" i="25"/>
  <c r="N23" i="25"/>
  <c r="N22" i="25" s="1"/>
  <c r="M23" i="25"/>
  <c r="L23" i="25"/>
  <c r="K23" i="25"/>
  <c r="I23" i="25"/>
  <c r="I22" i="25" s="1"/>
  <c r="Q21" i="25"/>
  <c r="P21" i="25"/>
  <c r="O21" i="25"/>
  <c r="N21" i="25"/>
  <c r="M21" i="25"/>
  <c r="L21" i="25"/>
  <c r="K21" i="25"/>
  <c r="I21" i="25"/>
  <c r="R21" i="25" s="1"/>
  <c r="Q20" i="25"/>
  <c r="Q19" i="25" s="1"/>
  <c r="P20" i="25"/>
  <c r="O20" i="25"/>
  <c r="N20" i="25"/>
  <c r="M20" i="25"/>
  <c r="M19" i="25" s="1"/>
  <c r="L20" i="25"/>
  <c r="K20" i="25"/>
  <c r="I20" i="25"/>
  <c r="I19" i="25" s="1"/>
  <c r="Q18" i="25"/>
  <c r="P18" i="25"/>
  <c r="O18" i="25"/>
  <c r="N18" i="25"/>
  <c r="M18" i="25"/>
  <c r="L18" i="25"/>
  <c r="K18" i="25"/>
  <c r="I18" i="25"/>
  <c r="Q17" i="25"/>
  <c r="P17" i="25"/>
  <c r="O17" i="25"/>
  <c r="N17" i="25"/>
  <c r="M17" i="25"/>
  <c r="L17" i="25"/>
  <c r="K17" i="25"/>
  <c r="I17" i="25"/>
  <c r="Q16" i="25"/>
  <c r="P16" i="25"/>
  <c r="O16" i="25"/>
  <c r="N16" i="25"/>
  <c r="M16" i="25"/>
  <c r="M15" i="25" s="1"/>
  <c r="L16" i="25"/>
  <c r="K16" i="25"/>
  <c r="I16" i="25"/>
  <c r="I15" i="25" s="1"/>
  <c r="S100" i="25" l="1"/>
  <c r="S104" i="25"/>
  <c r="M105" i="25"/>
  <c r="R105" i="25" s="1"/>
  <c r="R123" i="25"/>
  <c r="R127" i="25"/>
  <c r="S17" i="25"/>
  <c r="S29" i="25"/>
  <c r="S37" i="25"/>
  <c r="S66" i="25"/>
  <c r="S70" i="25"/>
  <c r="S74" i="25"/>
  <c r="S78" i="25"/>
  <c r="S92" i="25"/>
  <c r="S93" i="25"/>
  <c r="R100" i="25"/>
  <c r="R17" i="25"/>
  <c r="R66" i="25"/>
  <c r="R70" i="25"/>
  <c r="R74" i="25"/>
  <c r="N53" i="25"/>
  <c r="N52" i="25" s="1"/>
  <c r="N51" i="25" s="1"/>
  <c r="Q15" i="25"/>
  <c r="L19" i="25"/>
  <c r="P19" i="25"/>
  <c r="L22" i="25"/>
  <c r="M32" i="25"/>
  <c r="Q32" i="25"/>
  <c r="S50" i="25"/>
  <c r="K52" i="25"/>
  <c r="S54" i="25"/>
  <c r="S84" i="25"/>
  <c r="S85" i="25"/>
  <c r="S95" i="25"/>
  <c r="S96" i="25"/>
  <c r="K107" i="25"/>
  <c r="S113" i="25"/>
  <c r="S114" i="25"/>
  <c r="K121" i="25"/>
  <c r="K120" i="25" s="1"/>
  <c r="K119" i="25" s="1"/>
  <c r="K118" i="25" s="1"/>
  <c r="S124" i="25"/>
  <c r="S125" i="25"/>
  <c r="S131" i="25"/>
  <c r="I53" i="25"/>
  <c r="I52" i="25" s="1"/>
  <c r="L71" i="25"/>
  <c r="R25" i="25"/>
  <c r="R29" i="25"/>
  <c r="R33" i="25"/>
  <c r="R37" i="25"/>
  <c r="Q35" i="25"/>
  <c r="S46" i="25"/>
  <c r="I65" i="25"/>
  <c r="N65" i="25"/>
  <c r="R69" i="25"/>
  <c r="R73" i="25"/>
  <c r="R77" i="25"/>
  <c r="S81" i="25"/>
  <c r="S82" i="25"/>
  <c r="R92" i="25"/>
  <c r="R93" i="25"/>
  <c r="I99" i="25"/>
  <c r="R102" i="25"/>
  <c r="R103" i="25"/>
  <c r="L121" i="25"/>
  <c r="L120" i="25" s="1"/>
  <c r="L119" i="25" s="1"/>
  <c r="L118" i="25" s="1"/>
  <c r="P121" i="25"/>
  <c r="P120" i="25" s="1"/>
  <c r="P119" i="25" s="1"/>
  <c r="P118" i="25" s="1"/>
  <c r="R41" i="25"/>
  <c r="R50" i="25"/>
  <c r="R54" i="25"/>
  <c r="R62" i="25"/>
  <c r="R84" i="25"/>
  <c r="R94" i="25"/>
  <c r="R96" i="25"/>
  <c r="R113" i="25"/>
  <c r="R124" i="25"/>
  <c r="R125" i="25"/>
  <c r="R99" i="25"/>
  <c r="R117" i="25"/>
  <c r="S18" i="25"/>
  <c r="N19" i="25"/>
  <c r="N14" i="25" s="1"/>
  <c r="R20" i="25"/>
  <c r="S24" i="25"/>
  <c r="R26" i="25"/>
  <c r="S31" i="25"/>
  <c r="S38" i="25"/>
  <c r="R43" i="25"/>
  <c r="N45" i="25"/>
  <c r="S49" i="25"/>
  <c r="L53" i="25"/>
  <c r="L52" i="25" s="1"/>
  <c r="P53" i="25"/>
  <c r="P52" i="25" s="1"/>
  <c r="S55" i="25"/>
  <c r="S56" i="25"/>
  <c r="S57" i="25"/>
  <c r="S59" i="25"/>
  <c r="M61" i="25"/>
  <c r="R61" i="25" s="1"/>
  <c r="R64" i="25"/>
  <c r="L65" i="25"/>
  <c r="P65" i="25"/>
  <c r="P60" i="25" s="1"/>
  <c r="S67" i="25"/>
  <c r="S68" i="25"/>
  <c r="S69" i="25"/>
  <c r="S72" i="25"/>
  <c r="K71" i="25"/>
  <c r="O71" i="25"/>
  <c r="S71" i="25" s="1"/>
  <c r="R75" i="25"/>
  <c r="R76" i="25"/>
  <c r="O83" i="25"/>
  <c r="S87" i="25"/>
  <c r="S88" i="25"/>
  <c r="S89" i="25"/>
  <c r="S90" i="25"/>
  <c r="R95" i="25"/>
  <c r="O99" i="25"/>
  <c r="S99" i="25" s="1"/>
  <c r="S101" i="25"/>
  <c r="S102" i="25"/>
  <c r="R104" i="25"/>
  <c r="O105" i="25"/>
  <c r="S105" i="25" s="1"/>
  <c r="N107" i="25"/>
  <c r="R116" i="25"/>
  <c r="S117" i="25"/>
  <c r="O121" i="25"/>
  <c r="S121" i="25" s="1"/>
  <c r="S123" i="25"/>
  <c r="R126" i="25"/>
  <c r="O131" i="25"/>
  <c r="P130" i="25"/>
  <c r="N15" i="25"/>
  <c r="R16" i="25"/>
  <c r="P15" i="25"/>
  <c r="P14" i="25" s="1"/>
  <c r="S30" i="25"/>
  <c r="N35" i="25"/>
  <c r="R36" i="25"/>
  <c r="K60" i="25"/>
  <c r="K51" i="25" s="1"/>
  <c r="S116" i="25"/>
  <c r="I130" i="25"/>
  <c r="M130" i="25"/>
  <c r="L15" i="25"/>
  <c r="L14" i="25" s="1"/>
  <c r="K15" i="25"/>
  <c r="O15" i="25"/>
  <c r="S15" i="25" s="1"/>
  <c r="R18" i="25"/>
  <c r="S21" i="25"/>
  <c r="Q22" i="25"/>
  <c r="S26" i="25"/>
  <c r="S28" i="25"/>
  <c r="K32" i="25"/>
  <c r="O32" i="25"/>
  <c r="I32" i="25"/>
  <c r="R32" i="25" s="1"/>
  <c r="R38" i="25"/>
  <c r="P40" i="25"/>
  <c r="P39" i="25" s="1"/>
  <c r="S42" i="25"/>
  <c r="S44" i="25"/>
  <c r="M53" i="25"/>
  <c r="R53" i="25" s="1"/>
  <c r="Q53" i="25"/>
  <c r="Q52" i="25" s="1"/>
  <c r="R56" i="25"/>
  <c r="R59" i="25"/>
  <c r="L60" i="25"/>
  <c r="S64" i="25"/>
  <c r="M65" i="25"/>
  <c r="Q65" i="25"/>
  <c r="Q60" i="25" s="1"/>
  <c r="R68" i="25"/>
  <c r="R72" i="25"/>
  <c r="Q71" i="25"/>
  <c r="S75" i="25"/>
  <c r="S76" i="25"/>
  <c r="S77" i="25"/>
  <c r="R81" i="25"/>
  <c r="R85" i="25"/>
  <c r="I86" i="25"/>
  <c r="S86" i="25" s="1"/>
  <c r="R88" i="25"/>
  <c r="R90" i="25"/>
  <c r="O94" i="25"/>
  <c r="S94" i="25" s="1"/>
  <c r="N99" i="25"/>
  <c r="N60" i="25" s="1"/>
  <c r="R101" i="25"/>
  <c r="O103" i="25"/>
  <c r="S103" i="25" s="1"/>
  <c r="R122" i="25"/>
  <c r="Q121" i="25"/>
  <c r="Q120" i="25" s="1"/>
  <c r="Q119" i="25" s="1"/>
  <c r="Q118" i="25" s="1"/>
  <c r="S126" i="25"/>
  <c r="S127" i="25"/>
  <c r="R136" i="25"/>
  <c r="S136" i="25"/>
  <c r="R23" i="25"/>
  <c r="M22" i="25"/>
  <c r="R22" i="25" s="1"/>
  <c r="K22" i="25"/>
  <c r="O22" i="25"/>
  <c r="S22" i="25" s="1"/>
  <c r="S25" i="25"/>
  <c r="S27" i="25"/>
  <c r="R31" i="25"/>
  <c r="M30" i="25"/>
  <c r="R30" i="25" s="1"/>
  <c r="L35" i="25"/>
  <c r="P35" i="25"/>
  <c r="S47" i="25"/>
  <c r="S61" i="25"/>
  <c r="R19" i="25"/>
  <c r="S23" i="25"/>
  <c r="R35" i="25"/>
  <c r="K35" i="25"/>
  <c r="O35" i="25"/>
  <c r="S35" i="25" s="1"/>
  <c r="N39" i="25"/>
  <c r="K39" i="25"/>
  <c r="O39" i="25"/>
  <c r="S41" i="25"/>
  <c r="S43" i="25"/>
  <c r="I45" i="25"/>
  <c r="S45" i="25" s="1"/>
  <c r="Q45" i="25"/>
  <c r="R65" i="25"/>
  <c r="R15" i="25"/>
  <c r="Q14" i="25"/>
  <c r="K19" i="25"/>
  <c r="K14" i="25" s="1"/>
  <c r="K13" i="25" s="1"/>
  <c r="O19" i="25"/>
  <c r="S19" i="25" s="1"/>
  <c r="R27" i="25"/>
  <c r="S32" i="25"/>
  <c r="S33" i="25"/>
  <c r="L40" i="25"/>
  <c r="L39" i="25" s="1"/>
  <c r="I40" i="25"/>
  <c r="I39" i="25" s="1"/>
  <c r="M40" i="25"/>
  <c r="Q40" i="25"/>
  <c r="R47" i="25"/>
  <c r="S58" i="25"/>
  <c r="S63" i="25"/>
  <c r="S62" i="25"/>
  <c r="R112" i="25"/>
  <c r="M110" i="25"/>
  <c r="S20" i="25"/>
  <c r="O53" i="25"/>
  <c r="M63" i="25"/>
  <c r="O65" i="25"/>
  <c r="S65" i="25" s="1"/>
  <c r="M71" i="25"/>
  <c r="R71" i="25" s="1"/>
  <c r="S73" i="25"/>
  <c r="R78" i="25"/>
  <c r="R80" i="25"/>
  <c r="M79" i="25"/>
  <c r="R79" i="25" s="1"/>
  <c r="R109" i="25"/>
  <c r="S16" i="25"/>
  <c r="S36" i="25"/>
  <c r="R34" i="25"/>
  <c r="R42" i="25"/>
  <c r="M45" i="25"/>
  <c r="R55" i="25"/>
  <c r="M58" i="25"/>
  <c r="R58" i="25" s="1"/>
  <c r="R67" i="25"/>
  <c r="S79" i="25"/>
  <c r="I107" i="25"/>
  <c r="Q107" i="25"/>
  <c r="O120" i="25"/>
  <c r="R130" i="25"/>
  <c r="S80" i="25"/>
  <c r="S83" i="25"/>
  <c r="L107" i="25"/>
  <c r="P107" i="25"/>
  <c r="O91" i="25"/>
  <c r="S91" i="25" s="1"/>
  <c r="R111" i="25"/>
  <c r="O112" i="25"/>
  <c r="R114" i="25"/>
  <c r="O115" i="25"/>
  <c r="S115" i="25" s="1"/>
  <c r="M121" i="25"/>
  <c r="R132" i="25"/>
  <c r="R131" i="25" s="1"/>
  <c r="S137" i="25"/>
  <c r="O111" i="25"/>
  <c r="S122" i="25"/>
  <c r="O139" i="25"/>
  <c r="S139" i="25" s="1"/>
  <c r="M83" i="25"/>
  <c r="R83" i="25" s="1"/>
  <c r="M91" i="25"/>
  <c r="R91" i="25" s="1"/>
  <c r="M115" i="25"/>
  <c r="R115" i="25" s="1"/>
  <c r="N13" i="25" l="1"/>
  <c r="N12" i="25" s="1"/>
  <c r="N141" i="25" s="1"/>
  <c r="R45" i="25"/>
  <c r="I14" i="25"/>
  <c r="L13" i="25"/>
  <c r="R86" i="25"/>
  <c r="I60" i="25"/>
  <c r="I51" i="25" s="1"/>
  <c r="P13" i="25"/>
  <c r="Q51" i="25"/>
  <c r="P51" i="25"/>
  <c r="L51" i="25"/>
  <c r="K12" i="25"/>
  <c r="K141" i="25" s="1"/>
  <c r="O110" i="25"/>
  <c r="S112" i="25"/>
  <c r="S120" i="25"/>
  <c r="O119" i="25"/>
  <c r="M108" i="25"/>
  <c r="R108" i="25" s="1"/>
  <c r="R110" i="25"/>
  <c r="M107" i="25"/>
  <c r="R107" i="25" s="1"/>
  <c r="O52" i="25"/>
  <c r="S53" i="25"/>
  <c r="O14" i="25"/>
  <c r="Q39" i="25"/>
  <c r="I13" i="25"/>
  <c r="M14" i="25"/>
  <c r="S39" i="25"/>
  <c r="M52" i="25"/>
  <c r="O60" i="25"/>
  <c r="S60" i="25" s="1"/>
  <c r="R63" i="25"/>
  <c r="M60" i="25"/>
  <c r="R60" i="25" s="1"/>
  <c r="O109" i="25"/>
  <c r="S111" i="25"/>
  <c r="R121" i="25"/>
  <c r="M120" i="25"/>
  <c r="S40" i="25"/>
  <c r="O130" i="25"/>
  <c r="S130" i="25" s="1"/>
  <c r="R40" i="25"/>
  <c r="M39" i="25"/>
  <c r="R39" i="25" s="1"/>
  <c r="Q13" i="25"/>
  <c r="I12" i="25" l="1"/>
  <c r="I141" i="25" s="1"/>
  <c r="P12" i="25"/>
  <c r="P141" i="25" s="1"/>
  <c r="Q12" i="25"/>
  <c r="Q141" i="25" s="1"/>
  <c r="L12" i="25"/>
  <c r="L141" i="25" s="1"/>
  <c r="S14" i="25"/>
  <c r="O13" i="25"/>
  <c r="R14" i="25"/>
  <c r="M13" i="25"/>
  <c r="O51" i="25"/>
  <c r="S51" i="25" s="1"/>
  <c r="S52" i="25"/>
  <c r="R120" i="25"/>
  <c r="M119" i="25"/>
  <c r="O118" i="25"/>
  <c r="S118" i="25" s="1"/>
  <c r="S119" i="25"/>
  <c r="S109" i="25"/>
  <c r="O107" i="25"/>
  <c r="S107" i="25" s="1"/>
  <c r="R52" i="25"/>
  <c r="M51" i="25"/>
  <c r="R51" i="25" s="1"/>
  <c r="S110" i="25"/>
  <c r="O108" i="25"/>
  <c r="S108" i="25" s="1"/>
  <c r="R13" i="25" l="1"/>
  <c r="O12" i="25"/>
  <c r="S13" i="25"/>
  <c r="R119" i="25"/>
  <c r="M118" i="25"/>
  <c r="R118" i="25" s="1"/>
  <c r="M12" i="25" l="1"/>
  <c r="O141" i="25"/>
  <c r="S141" i="25" s="1"/>
  <c r="S12" i="25"/>
  <c r="M141" i="25" l="1"/>
  <c r="R141" i="25" s="1"/>
  <c r="R12" i="25"/>
</calcChain>
</file>

<file path=xl/sharedStrings.xml><?xml version="1.0" encoding="utf-8"?>
<sst xmlns="http://schemas.openxmlformats.org/spreadsheetml/2006/main" count="304" uniqueCount="269">
  <si>
    <t>AGENCIA NACIONAL DE HIDROCARBUROS</t>
  </si>
  <si>
    <t/>
  </si>
  <si>
    <t>FEBRERO</t>
  </si>
  <si>
    <t>RECURSOS ADIMINISTRADOS ( X )    ó     RECURSOS NACION: ()</t>
  </si>
  <si>
    <t>APROPIACION VIGENTE</t>
  </si>
  <si>
    <t>CDP MES</t>
  </si>
  <si>
    <t>CDP ACUMULADOS</t>
  </si>
  <si>
    <t>COMPROMISOS MES</t>
  </si>
  <si>
    <t>COMPROMISOS ACUMULADOS</t>
  </si>
  <si>
    <t>OBLIGACIONES MES</t>
  </si>
  <si>
    <t>OBLIGACIONES ACUMULADAS</t>
  </si>
  <si>
    <t>PAGOS MES</t>
  </si>
  <si>
    <t>TOTAL PAGOS ACUMULADOS</t>
  </si>
  <si>
    <t>% EJE 
RP / APROP.VIG</t>
  </si>
  <si>
    <t>% EJECUCION 
OBLIG / APR.VIG</t>
  </si>
  <si>
    <t>CTA</t>
  </si>
  <si>
    <t>SUBC</t>
  </si>
  <si>
    <t>OBJG</t>
  </si>
  <si>
    <t>OR</t>
  </si>
  <si>
    <t>SUBO</t>
  </si>
  <si>
    <t>R</t>
  </si>
  <si>
    <t>CONCEPTO</t>
  </si>
  <si>
    <t>PROG</t>
  </si>
  <si>
    <t>SUBP</t>
  </si>
  <si>
    <t>PROY</t>
  </si>
  <si>
    <t>SPRY</t>
  </si>
  <si>
    <t>E</t>
  </si>
  <si>
    <t>C</t>
  </si>
  <si>
    <t>A - FUNCIONAMIENTO</t>
  </si>
  <si>
    <t>A-1</t>
  </si>
  <si>
    <t>GASTOS DE PERSONAL</t>
  </si>
  <si>
    <t>A-1-0-1</t>
  </si>
  <si>
    <t>SERVICIOS PERSONALES ASOCIADOS A LA NOMINA</t>
  </si>
  <si>
    <t>1</t>
  </si>
  <si>
    <t>A-1-0-1-1</t>
  </si>
  <si>
    <t>Sueldos de Personal de Nómina</t>
  </si>
  <si>
    <t>20</t>
  </si>
  <si>
    <t>A-1-0-1-1-1</t>
  </si>
  <si>
    <t>Sueldos</t>
  </si>
  <si>
    <t>A-1-0-1-1-2</t>
  </si>
  <si>
    <t>Sueldos de Vacaciones</t>
  </si>
  <si>
    <t>A-1-0-1-1-4</t>
  </si>
  <si>
    <t>Incapacidades y Licencias</t>
  </si>
  <si>
    <t>A-1-0-1-4</t>
  </si>
  <si>
    <t>Prima Técnica</t>
  </si>
  <si>
    <t>A-1-0-1-4-1</t>
  </si>
  <si>
    <t>Prima Técnica Salarial</t>
  </si>
  <si>
    <t>A-1-0-1-4-2</t>
  </si>
  <si>
    <t>Prima Técnica no Salarial</t>
  </si>
  <si>
    <t>A-1-0-1-5</t>
  </si>
  <si>
    <t>Otros</t>
  </si>
  <si>
    <t>A-1-0-1-5-2</t>
  </si>
  <si>
    <t>Bonificación por Servicios</t>
  </si>
  <si>
    <t>A-1-0-1-5-5</t>
  </si>
  <si>
    <t>Bonificación Especial de Recreación</t>
  </si>
  <si>
    <t>A-1-0-1-5-14</t>
  </si>
  <si>
    <t>Prima de Servicios</t>
  </si>
  <si>
    <t>A-1-0-1-5-15</t>
  </si>
  <si>
    <t>Prima de Vacaciones</t>
  </si>
  <si>
    <t>A-1-0-1-5-16</t>
  </si>
  <si>
    <t>Prima de Navidad</t>
  </si>
  <si>
    <t>A-1-0-1-5-47</t>
  </si>
  <si>
    <t>Prima de Coordinación</t>
  </si>
  <si>
    <t>A-1-0-1-5-92</t>
  </si>
  <si>
    <t>Bonificacion de direccion</t>
  </si>
  <si>
    <t>A-1-0-1-10</t>
  </si>
  <si>
    <t>OTROS GASTOS PERSONALES (DISTRIBUCION</t>
  </si>
  <si>
    <t>Gastos de Personal</t>
  </si>
  <si>
    <t>A-1-0-1-9</t>
  </si>
  <si>
    <t>Horas Extras, Días Festivos e Indemnización Por Vacaciones</t>
  </si>
  <si>
    <t>A-1-0-1-9-1</t>
  </si>
  <si>
    <t>Horas Extras</t>
  </si>
  <si>
    <t>A-1-0-1-9-3</t>
  </si>
  <si>
    <t>Indemnización por Vacaciones</t>
  </si>
  <si>
    <t>A-1-0-2</t>
  </si>
  <si>
    <t>SERVICIOS PERSONALES INDIRECTOS</t>
  </si>
  <si>
    <t>A-1-0-2-12</t>
  </si>
  <si>
    <t>Honorarios</t>
  </si>
  <si>
    <t>A-1-0-2-14</t>
  </si>
  <si>
    <t>Remuneración Servicios Técnicos</t>
  </si>
  <si>
    <t>A-1-0-2-100</t>
  </si>
  <si>
    <t>Otros Servicios Personales Indirectos</t>
  </si>
  <si>
    <t>A-1-0-5</t>
  </si>
  <si>
    <t>CONTRIBUCIONES INHERENTES A LA NÓMINA SECTOR PRIVADO Y PÚBLICO</t>
  </si>
  <si>
    <t>A-1-0-5-1</t>
  </si>
  <si>
    <t>Administradas por el Sector Privado</t>
  </si>
  <si>
    <t>A-1-0-5-1-1</t>
  </si>
  <si>
    <t>Cajas de Compensación Privadas</t>
  </si>
  <si>
    <t>A-1-0-5-1-3</t>
  </si>
  <si>
    <t>Fondos Administradores de Pensiones</t>
  </si>
  <si>
    <t>A-1-0-5-1-4</t>
  </si>
  <si>
    <t>Empresas Privadas Promotoras de Salud</t>
  </si>
  <si>
    <t>A-1-0-5-1-5</t>
  </si>
  <si>
    <t>Administradoras Privadas de ARP</t>
  </si>
  <si>
    <t>A-1-0-5-2</t>
  </si>
  <si>
    <t>Administradas por el Sector Público</t>
  </si>
  <si>
    <t>A-1-0-5-2-2</t>
  </si>
  <si>
    <t>Fondo Nacional del Ahorro</t>
  </si>
  <si>
    <t>A-1-0-5-2-3</t>
  </si>
  <si>
    <t>Fondos Administradores de Pensiones Publicos</t>
  </si>
  <si>
    <t>A-1-0-5-2-7</t>
  </si>
  <si>
    <t>Administradoras publicas de aportes para accidentes de trabajo y enfermedades profesionales</t>
  </si>
  <si>
    <t>A-1-0-5-6</t>
  </si>
  <si>
    <t>Aportes al ICBF</t>
  </si>
  <si>
    <t>A-1-0-5-7</t>
  </si>
  <si>
    <t>Aportes al SENA</t>
  </si>
  <si>
    <t>A-2</t>
  </si>
  <si>
    <t>GASTOS GENERALES</t>
  </si>
  <si>
    <t>A-2-0-3</t>
  </si>
  <si>
    <t>Impuestos y Multas</t>
  </si>
  <si>
    <t>A-2-0-3-50</t>
  </si>
  <si>
    <t>Impuestos y Contribuciones</t>
  </si>
  <si>
    <t>A-2-0-3-50-2</t>
  </si>
  <si>
    <t>Impuesto de Vehículos</t>
  </si>
  <si>
    <t>A-2-0-3-50-3</t>
  </si>
  <si>
    <t>Impuesto Predial</t>
  </si>
  <si>
    <t>A-2-0-3-50-8</t>
  </si>
  <si>
    <t>Notariado</t>
  </si>
  <si>
    <t>A-2-0-3-50-90</t>
  </si>
  <si>
    <t>Otros Impuestos</t>
  </si>
  <si>
    <t>A-2-0-3-51</t>
  </si>
  <si>
    <t>Multas y Sanciones</t>
  </si>
  <si>
    <t>A-2-0-3-51-1</t>
  </si>
  <si>
    <t xml:space="preserve">Multas  </t>
  </si>
  <si>
    <t>A-2-0-4</t>
  </si>
  <si>
    <t>Adquisición de Bienes y Servicios</t>
  </si>
  <si>
    <t>A-2-0-4-1</t>
  </si>
  <si>
    <t>Compra de Equipo</t>
  </si>
  <si>
    <t>A-2-0-4-1-25</t>
  </si>
  <si>
    <t>Otras Compras de Equipos</t>
  </si>
  <si>
    <t>A-2-0-4-2</t>
  </si>
  <si>
    <t>Enseres y Equipos de Oficina</t>
  </si>
  <si>
    <t>A-2-0-4-2-2</t>
  </si>
  <si>
    <t>Mobiliario y Enseres</t>
  </si>
  <si>
    <t>A-2-0-4-4</t>
  </si>
  <si>
    <t>Materiales y Suministros</t>
  </si>
  <si>
    <t>A-2-0-4-4-1</t>
  </si>
  <si>
    <t>Combustibles y Lubricantes</t>
  </si>
  <si>
    <t>A-2-0-4-4-15</t>
  </si>
  <si>
    <t>Papelería, Útiles de Escritorio y Oficina</t>
  </si>
  <si>
    <t>A-2-0-4-4-17</t>
  </si>
  <si>
    <t>Productos de Aseo y Limpieza</t>
  </si>
  <si>
    <t>A-2-0-4-4-18</t>
  </si>
  <si>
    <t>Productos de Cafetería y Restaurante</t>
  </si>
  <si>
    <t>A-2-0-4-4-23</t>
  </si>
  <si>
    <t>Otros Materiales y Suministros</t>
  </si>
  <si>
    <t>A-2-0-4-5</t>
  </si>
  <si>
    <t>Mantenimiento</t>
  </si>
  <si>
    <t>A-2-0-4-5-1</t>
  </si>
  <si>
    <t>Mantenimiento de bienes inmuebles</t>
  </si>
  <si>
    <t>A-2-0-4-5-2</t>
  </si>
  <si>
    <t>Mantenimiento de bienes muebles, equipos y enseres</t>
  </si>
  <si>
    <t>A-2-0-4-5-6</t>
  </si>
  <si>
    <t>Mantenimiento equipo de navegacion y transporte</t>
  </si>
  <si>
    <t>A-2-0-4-5-8</t>
  </si>
  <si>
    <t>Servicio de aseo</t>
  </si>
  <si>
    <t>A-2-0-4-5-9</t>
  </si>
  <si>
    <t>Servicio de cafeteria y restaurante</t>
  </si>
  <si>
    <t>A-2-0-4-5-10</t>
  </si>
  <si>
    <t>Servicio de seguridad y vigilancia</t>
  </si>
  <si>
    <t>A-2-0-4-5-12</t>
  </si>
  <si>
    <t>Mantenimiento de otros bienes</t>
  </si>
  <si>
    <t>A-2-0-4-6</t>
  </si>
  <si>
    <t>Comunicaciones y Transporte</t>
  </si>
  <si>
    <t>A-2-0-4-6-2</t>
  </si>
  <si>
    <t>Correo</t>
  </si>
  <si>
    <t>A-2-0-4-6-3</t>
  </si>
  <si>
    <t>Embalaje y Acarreo</t>
  </si>
  <si>
    <t>A-2-0-4-6-7</t>
  </si>
  <si>
    <t>Transporte</t>
  </si>
  <si>
    <t>A-2-0-4-7</t>
  </si>
  <si>
    <t>Impresos y Publicaciones</t>
  </si>
  <si>
    <t>A-2-0-4-7-5</t>
  </si>
  <si>
    <t>Suscripciones</t>
  </si>
  <si>
    <t>A-2-0-4-7-6</t>
  </si>
  <si>
    <t>Otros Gastos por Impresos y Publicaciones</t>
  </si>
  <si>
    <t>A-2-0-4-8</t>
  </si>
  <si>
    <t>Servicios Públicos</t>
  </si>
  <si>
    <t>A-2-0-4-8-1</t>
  </si>
  <si>
    <t>Acueducto, Alcantarillado y Aseo</t>
  </si>
  <si>
    <t>A-2-0-4-8-2</t>
  </si>
  <si>
    <t>Energia</t>
  </si>
  <si>
    <t>A-2-0-4-8-5</t>
  </si>
  <si>
    <t>Telefonía Movil Celular</t>
  </si>
  <si>
    <t>A-2-0-4-8-6</t>
  </si>
  <si>
    <t>Teléfono, Fax y Otros</t>
  </si>
  <si>
    <t>A-2-0-4-9</t>
  </si>
  <si>
    <t>Seguros</t>
  </si>
  <si>
    <t>A-2-0-4-9-5</t>
  </si>
  <si>
    <t>Seguro de Infidelidad y Riesgos</t>
  </si>
  <si>
    <t>A-2-0-4-9-13</t>
  </si>
  <si>
    <t>Otros Seguros</t>
  </si>
  <si>
    <t>A-2-0-4-11</t>
  </si>
  <si>
    <t>Viáticos y Gastos de Viaje</t>
  </si>
  <si>
    <t>A-2-0-4-11-1</t>
  </si>
  <si>
    <t>Viáticos y Gastos de Viaje al Exterior</t>
  </si>
  <si>
    <t>A-2-0-4-11-2</t>
  </si>
  <si>
    <t>Viáticos y Gastos de Viaje al Interior</t>
  </si>
  <si>
    <t>A-2-0-4-14</t>
  </si>
  <si>
    <t>Gastos Judiciales</t>
  </si>
  <si>
    <t>A-2-0-4-21</t>
  </si>
  <si>
    <t>Capacitación, Bienestar Social y Estímulos</t>
  </si>
  <si>
    <t>A-2-0-4-21-1</t>
  </si>
  <si>
    <t>Elementos para Bienestar Social</t>
  </si>
  <si>
    <t>A-2-0-4-21-4</t>
  </si>
  <si>
    <t>Servicios para Bienestar Social</t>
  </si>
  <si>
    <t>A-2-0-4-21-5</t>
  </si>
  <si>
    <t>Servicios para Capacitación</t>
  </si>
  <si>
    <t>A-2-0-4-40</t>
  </si>
  <si>
    <t>Otros Gastos por adquisición de Bienes</t>
  </si>
  <si>
    <t>15</t>
  </si>
  <si>
    <t>A-2-0-4-40-15</t>
  </si>
  <si>
    <t>A-2-0-4-41</t>
  </si>
  <si>
    <t>Otros Gastos por adquisición de Servicios</t>
  </si>
  <si>
    <t>A-2-0-4-41-13</t>
  </si>
  <si>
    <t>A-3</t>
  </si>
  <si>
    <t>TRANSFERENCIAS CORRIENTES</t>
  </si>
  <si>
    <t>A-3-2</t>
  </si>
  <si>
    <t xml:space="preserve">TRANSFERENCIAS AL SECTOR PÚBLICO </t>
  </si>
  <si>
    <t>A-3-2-1</t>
  </si>
  <si>
    <t>ORDEN NACIONAL</t>
  </si>
  <si>
    <t>A-3-2-1-1</t>
  </si>
  <si>
    <t>CUOTA DE AUDITAJE CONTRANAL</t>
  </si>
  <si>
    <t>A-3-2-1-17</t>
  </si>
  <si>
    <t>EXCEDENTES</t>
  </si>
  <si>
    <t>A-3-6</t>
  </si>
  <si>
    <t>OTRAS TRANSFERENCIAS</t>
  </si>
  <si>
    <t>A-3-6-1</t>
  </si>
  <si>
    <t>SENTENCIAS Y CONCILIACIONES</t>
  </si>
  <si>
    <t>A-3-6-1-1</t>
  </si>
  <si>
    <t>A-5</t>
  </si>
  <si>
    <t>GASTOS DE COMERCIALIZACION Y PRODUCCIÓN</t>
  </si>
  <si>
    <t>A-5-1</t>
  </si>
  <si>
    <t>COMERCIAL</t>
  </si>
  <si>
    <t>A-5-1-2</t>
  </si>
  <si>
    <t>OTROS GASTOS</t>
  </si>
  <si>
    <t>A-5-1-2-1</t>
  </si>
  <si>
    <t>A-5-1-2-1-0-6</t>
  </si>
  <si>
    <t>A-5-1-2-1-0-7</t>
  </si>
  <si>
    <t>Servicios</t>
  </si>
  <si>
    <t>A-5-1-2-1-0-9</t>
  </si>
  <si>
    <t>A-5-1-2-1-0-16</t>
  </si>
  <si>
    <t>Promoción y divulgación</t>
  </si>
  <si>
    <t>A-5-1-2-1-0-24</t>
  </si>
  <si>
    <t>Viáticos y gastos de viaje</t>
  </si>
  <si>
    <t>A-5-1-2-1-0-27</t>
  </si>
  <si>
    <t>Administradoras privadas de aportes para accidentes de trabajo y enfermedades profesionales</t>
  </si>
  <si>
    <t>A-5-1-2-1-0-28</t>
  </si>
  <si>
    <t>A-5-1-2-1-0-29</t>
  </si>
  <si>
    <t>C - INVERSION</t>
  </si>
  <si>
    <t>C-2103-1900</t>
  </si>
  <si>
    <t>INTERSUBSECTORIAL MINAS Y ENERGÍA</t>
  </si>
  <si>
    <t xml:space="preserve">C-2103-1900-1  </t>
  </si>
  <si>
    <t>DESARROLLO DE CIENCIA Y TECNOLOGÍA PARA EL SECTOR DE HIDROCARBUROS</t>
  </si>
  <si>
    <t>C-2103-1900-2-20</t>
  </si>
  <si>
    <t>FORTALECIMIENTO DE LA GESTIÓN ARTICULADA PARA LA SOSTENIBILIDAD DEL SECTOR DE HIDROCARBUROS</t>
  </si>
  <si>
    <t xml:space="preserve">C-2103-1900-2-21  </t>
  </si>
  <si>
    <t xml:space="preserve">C-2103-1900-3 </t>
  </si>
  <si>
    <t>ADECUACIÓN DEL MODELO DE PROMOCIÓN DE LOS RECURSOS HIDROCARBURIFEROS FRENTE A LOS FACTORES EXTERNOS</t>
  </si>
  <si>
    <t>C-2106-1900-1-</t>
  </si>
  <si>
    <t>GESTION DE LA INFORMACIÓN EN EL SECTOR MINERO ENERGETICO</t>
  </si>
  <si>
    <t>C-2106-1900-1-20</t>
  </si>
  <si>
    <t>DESARROLLO DE LA EVALUACIÓN DEL POTENCIAL DE HIDROCARBUROS DEL PAÍS</t>
  </si>
  <si>
    <t>C-2106-1900-1-21</t>
  </si>
  <si>
    <t>C-2106-1900-1</t>
  </si>
  <si>
    <t>GESTION DE TECNOLOGIAS DE INFORMACION Y COMUNICACIONES</t>
  </si>
  <si>
    <t>C-2199-1900-1-20</t>
  </si>
  <si>
    <t xml:space="preserve">TOTAL </t>
  </si>
  <si>
    <t>EJECUCION PRESUPUESTAL DE GASTOS VIGENCIA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</si>
</sst>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(* #,##0.00_);_(* \(#,##0.00\);_(* &quot;-&quot;??_);_(@_)"/>
    <numFmt numFmtId="166" formatCode="00"/>
    <numFmt numFmtId="167" formatCode="000"/>
    <numFmt numFmtId="169" formatCode="d/mm/yyyy;@"/>
    <numFmt numFmtId="172" formatCode="0.000000000"/>
    <numFmt numFmtId="173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5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sz val="10"/>
      <name val="Calibri"/>
      <family val="2"/>
      <scheme val="minor"/>
    </font>
    <font>
      <i/>
      <sz val="12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164" fontId="1" fillId="0" borderId="0" applyNumberFormat="0" applyFill="0" applyBorder="0" applyAlignment="0" applyProtection="0"/>
    <xf numFmtId="0" fontId="1" fillId="0" borderId="0"/>
    <xf numFmtId="9" fontId="5" fillId="0" borderId="0" applyFont="0" applyFill="0" applyBorder="0" applyAlignment="0" applyProtection="0"/>
  </cellStyleXfs>
  <cellXfs count="178">
    <xf numFmtId="0" fontId="0" fillId="0" borderId="0" xfId="0"/>
    <xf numFmtId="1" fontId="3" fillId="0" borderId="0" xfId="2" applyNumberFormat="1" applyFont="1" applyFill="1" applyBorder="1" applyAlignment="1">
      <alignment horizontal="right"/>
    </xf>
    <xf numFmtId="169" fontId="3" fillId="0" borderId="0" xfId="2" applyNumberFormat="1" applyFont="1" applyFill="1" applyBorder="1" applyAlignment="1">
      <alignment horizontal="right"/>
    </xf>
    <xf numFmtId="49" fontId="3" fillId="0" borderId="0" xfId="2" applyNumberFormat="1" applyFont="1" applyFill="1" applyBorder="1" applyAlignment="1">
      <alignment horizontal="left" wrapText="1"/>
    </xf>
    <xf numFmtId="0" fontId="1" fillId="0" borderId="0" xfId="2" applyFont="1" applyFill="1" applyBorder="1"/>
    <xf numFmtId="0" fontId="1" fillId="0" borderId="0" xfId="2" applyFont="1" applyFill="1"/>
    <xf numFmtId="1" fontId="3" fillId="0" borderId="0" xfId="2" applyNumberFormat="1" applyFont="1" applyFill="1" applyBorder="1" applyAlignment="1">
      <alignment horizontal="center" vertical="center"/>
    </xf>
    <xf numFmtId="0" fontId="3" fillId="0" borderId="4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166" fontId="3" fillId="0" borderId="0" xfId="2" applyNumberFormat="1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left"/>
    </xf>
    <xf numFmtId="0" fontId="3" fillId="0" borderId="0" xfId="2" applyFont="1" applyFill="1" applyBorder="1" applyAlignment="1">
      <alignment horizontal="centerContinuous"/>
    </xf>
    <xf numFmtId="49" fontId="1" fillId="0" borderId="0" xfId="2" applyNumberFormat="1" applyFont="1" applyFill="1" applyBorder="1"/>
    <xf numFmtId="49" fontId="3" fillId="0" borderId="0" xfId="2" applyNumberFormat="1" applyFont="1" applyFill="1" applyBorder="1" applyAlignment="1">
      <alignment horizontal="right"/>
    </xf>
    <xf numFmtId="3" fontId="3" fillId="0" borderId="0" xfId="2" applyNumberFormat="1" applyFont="1" applyFill="1" applyBorder="1" applyAlignment="1">
      <alignment horizontal="right"/>
    </xf>
    <xf numFmtId="49" fontId="3" fillId="0" borderId="0" xfId="2" applyNumberFormat="1" applyFont="1" applyFill="1" applyBorder="1" applyAlignment="1">
      <alignment horizontal="left"/>
    </xf>
    <xf numFmtId="3" fontId="3" fillId="0" borderId="5" xfId="2" applyNumberFormat="1" applyFont="1" applyFill="1" applyBorder="1" applyAlignment="1">
      <alignment horizontal="right"/>
    </xf>
    <xf numFmtId="172" fontId="3" fillId="0" borderId="0" xfId="2" applyNumberFormat="1" applyFont="1" applyFill="1" applyBorder="1" applyAlignment="1">
      <alignment horizontal="centerContinuous"/>
    </xf>
    <xf numFmtId="38" fontId="3" fillId="0" borderId="0" xfId="2" applyNumberFormat="1" applyFont="1" applyFill="1" applyBorder="1" applyAlignment="1">
      <alignment horizontal="centerContinuous"/>
    </xf>
    <xf numFmtId="0" fontId="3" fillId="0" borderId="0" xfId="2" applyFont="1" applyFill="1" applyBorder="1" applyAlignment="1">
      <alignment horizontal="right"/>
    </xf>
    <xf numFmtId="1" fontId="3" fillId="0" borderId="5" xfId="2" applyNumberFormat="1" applyFont="1" applyFill="1" applyBorder="1" applyAlignment="1">
      <alignment horizontal="right"/>
    </xf>
    <xf numFmtId="49" fontId="3" fillId="0" borderId="6" xfId="2" applyNumberFormat="1" applyFont="1" applyFill="1" applyBorder="1" applyAlignment="1">
      <alignment vertical="center"/>
    </xf>
    <xf numFmtId="49" fontId="3" fillId="0" borderId="7" xfId="2" applyNumberFormat="1" applyFont="1" applyFill="1" applyBorder="1" applyAlignment="1">
      <alignment vertical="center"/>
    </xf>
    <xf numFmtId="0" fontId="3" fillId="0" borderId="7" xfId="2" applyFont="1" applyFill="1" applyBorder="1" applyAlignment="1">
      <alignment horizontal="left" wrapText="1"/>
    </xf>
    <xf numFmtId="49" fontId="3" fillId="0" borderId="7" xfId="2" applyNumberFormat="1" applyFont="1" applyFill="1" applyBorder="1"/>
    <xf numFmtId="167" fontId="3" fillId="0" borderId="7" xfId="2" applyNumberFormat="1" applyFont="1" applyFill="1" applyBorder="1"/>
    <xf numFmtId="0" fontId="1" fillId="0" borderId="7" xfId="2" applyFont="1" applyFill="1" applyBorder="1"/>
    <xf numFmtId="167" fontId="3" fillId="0" borderId="7" xfId="2" applyNumberFormat="1" applyFont="1" applyFill="1" applyBorder="1" applyAlignment="1">
      <alignment horizontal="right"/>
    </xf>
    <xf numFmtId="169" fontId="3" fillId="0" borderId="7" xfId="2" applyNumberFormat="1" applyFont="1" applyFill="1" applyBorder="1" applyAlignment="1"/>
    <xf numFmtId="167" fontId="3" fillId="0" borderId="7" xfId="2" applyNumberFormat="1" applyFont="1" applyFill="1" applyBorder="1" applyAlignment="1"/>
    <xf numFmtId="167" fontId="3" fillId="0" borderId="7" xfId="2" applyNumberFormat="1" applyFont="1" applyFill="1" applyBorder="1" applyAlignment="1">
      <alignment horizontal="left"/>
    </xf>
    <xf numFmtId="169" fontId="3" fillId="0" borderId="8" xfId="2" applyNumberFormat="1" applyFont="1" applyFill="1" applyBorder="1" applyAlignment="1">
      <alignment horizontal="right"/>
    </xf>
    <xf numFmtId="0" fontId="3" fillId="0" borderId="0" xfId="2" applyFont="1" applyFill="1" applyBorder="1" applyAlignment="1">
      <alignment horizontal="center" vertical="center" wrapText="1"/>
    </xf>
    <xf numFmtId="49" fontId="7" fillId="0" borderId="9" xfId="2" applyNumberFormat="1" applyFont="1" applyFill="1" applyBorder="1" applyAlignment="1">
      <alignment horizontal="center" vertical="center"/>
    </xf>
    <xf numFmtId="1" fontId="7" fillId="0" borderId="2" xfId="2" applyNumberFormat="1" applyFont="1" applyFill="1" applyBorder="1" applyAlignment="1">
      <alignment horizontal="center" vertical="center"/>
    </xf>
    <xf numFmtId="49" fontId="7" fillId="0" borderId="2" xfId="2" applyNumberFormat="1" applyFont="1" applyFill="1" applyBorder="1" applyAlignment="1">
      <alignment horizontal="center" vertical="center"/>
    </xf>
    <xf numFmtId="1" fontId="7" fillId="0" borderId="9" xfId="2" applyNumberFormat="1" applyFont="1" applyFill="1" applyBorder="1" applyAlignment="1">
      <alignment horizontal="center" vertical="center"/>
    </xf>
    <xf numFmtId="49" fontId="3" fillId="0" borderId="9" xfId="2" applyNumberFormat="1" applyFont="1" applyFill="1" applyBorder="1" applyAlignment="1">
      <alignment horizontal="center" vertical="center"/>
    </xf>
    <xf numFmtId="0" fontId="2" fillId="0" borderId="0" xfId="2" applyFont="1" applyFill="1"/>
    <xf numFmtId="49" fontId="7" fillId="0" borderId="10" xfId="2" applyNumberFormat="1" applyFont="1" applyFill="1" applyBorder="1" applyAlignment="1">
      <alignment horizontal="center" vertical="center"/>
    </xf>
    <xf numFmtId="49" fontId="3" fillId="0" borderId="10" xfId="2" applyNumberFormat="1" applyFont="1" applyFill="1" applyBorder="1" applyAlignment="1">
      <alignment horizontal="center" vertical="center"/>
    </xf>
    <xf numFmtId="49" fontId="7" fillId="0" borderId="11" xfId="2" applyNumberFormat="1" applyFont="1" applyFill="1" applyBorder="1" applyAlignment="1">
      <alignment horizontal="center" vertical="center"/>
    </xf>
    <xf numFmtId="49" fontId="3" fillId="0" borderId="11" xfId="2" applyNumberFormat="1" applyFont="1" applyFill="1" applyBorder="1" applyAlignment="1">
      <alignment horizontal="center" vertical="center"/>
    </xf>
    <xf numFmtId="38" fontId="4" fillId="0" borderId="24" xfId="2" applyNumberFormat="1" applyFont="1" applyFill="1" applyBorder="1" applyAlignment="1">
      <alignment horizontal="right" vertical="center"/>
    </xf>
    <xf numFmtId="10" fontId="4" fillId="0" borderId="24" xfId="3" applyNumberFormat="1" applyFont="1" applyFill="1" applyBorder="1" applyAlignment="1">
      <alignment horizontal="right" vertical="center"/>
    </xf>
    <xf numFmtId="10" fontId="4" fillId="0" borderId="16" xfId="3" applyNumberFormat="1" applyFont="1" applyFill="1" applyBorder="1" applyAlignment="1">
      <alignment horizontal="right" vertical="center"/>
    </xf>
    <xf numFmtId="10" fontId="3" fillId="0" borderId="0" xfId="3" applyNumberFormat="1" applyFont="1" applyFill="1" applyBorder="1" applyAlignment="1"/>
    <xf numFmtId="0" fontId="8" fillId="0" borderId="0" xfId="2" applyFont="1" applyFill="1" applyAlignment="1">
      <alignment horizontal="center"/>
    </xf>
    <xf numFmtId="1" fontId="4" fillId="0" borderId="25" xfId="2" applyNumberFormat="1" applyFont="1" applyFill="1" applyBorder="1" applyAlignment="1">
      <alignment horizontal="center" vertical="center"/>
    </xf>
    <xf numFmtId="1" fontId="4" fillId="0" borderId="26" xfId="2" applyNumberFormat="1" applyFont="1" applyFill="1" applyBorder="1" applyAlignment="1">
      <alignment horizontal="center" vertical="center"/>
    </xf>
    <xf numFmtId="49" fontId="4" fillId="0" borderId="26" xfId="2" applyNumberFormat="1" applyFont="1" applyFill="1" applyBorder="1" applyAlignment="1">
      <alignment horizontal="center" vertical="center"/>
    </xf>
    <xf numFmtId="49" fontId="4" fillId="0" borderId="26" xfId="2" applyNumberFormat="1" applyFont="1" applyFill="1" applyBorder="1" applyAlignment="1">
      <alignment horizontal="left" vertical="center"/>
    </xf>
    <xf numFmtId="49" fontId="4" fillId="0" borderId="26" xfId="2" applyNumberFormat="1" applyFont="1" applyFill="1" applyBorder="1" applyAlignment="1">
      <alignment horizontal="left" vertical="center" wrapText="1"/>
    </xf>
    <xf numFmtId="38" fontId="4" fillId="0" borderId="26" xfId="2" applyNumberFormat="1" applyFont="1" applyFill="1" applyBorder="1" applyAlignment="1">
      <alignment horizontal="right" vertical="center"/>
    </xf>
    <xf numFmtId="10" fontId="4" fillId="0" borderId="26" xfId="3" applyNumberFormat="1" applyFont="1" applyFill="1" applyBorder="1" applyAlignment="1">
      <alignment horizontal="right" vertical="center"/>
    </xf>
    <xf numFmtId="10" fontId="4" fillId="0" borderId="18" xfId="3" applyNumberFormat="1" applyFont="1" applyFill="1" applyBorder="1" applyAlignment="1">
      <alignment horizontal="right" vertical="center"/>
    </xf>
    <xf numFmtId="0" fontId="8" fillId="0" borderId="0" xfId="2" applyFont="1" applyFill="1"/>
    <xf numFmtId="49" fontId="4" fillId="0" borderId="26" xfId="2" applyNumberFormat="1" applyFont="1" applyFill="1" applyBorder="1" applyAlignment="1">
      <alignment vertical="center" wrapText="1"/>
    </xf>
    <xf numFmtId="1" fontId="9" fillId="0" borderId="25" xfId="2" applyNumberFormat="1" applyFont="1" applyFill="1" applyBorder="1" applyAlignment="1">
      <alignment horizontal="center" vertical="center"/>
    </xf>
    <xf numFmtId="1" fontId="9" fillId="0" borderId="26" xfId="2" applyNumberFormat="1" applyFont="1" applyFill="1" applyBorder="1" applyAlignment="1">
      <alignment horizontal="center" vertical="center"/>
    </xf>
    <xf numFmtId="0" fontId="9" fillId="0" borderId="26" xfId="2" applyNumberFormat="1" applyFont="1" applyFill="1" applyBorder="1" applyAlignment="1">
      <alignment horizontal="center" vertical="center"/>
    </xf>
    <xf numFmtId="49" fontId="9" fillId="0" borderId="26" xfId="2" applyNumberFormat="1" applyFont="1" applyFill="1" applyBorder="1" applyAlignment="1">
      <alignment horizontal="center" vertical="center"/>
    </xf>
    <xf numFmtId="49" fontId="9" fillId="0" borderId="26" xfId="2" applyNumberFormat="1" applyFont="1" applyFill="1" applyBorder="1" applyAlignment="1">
      <alignment horizontal="left" vertical="center"/>
    </xf>
    <xf numFmtId="49" fontId="9" fillId="0" borderId="26" xfId="2" applyNumberFormat="1" applyFont="1" applyFill="1" applyBorder="1" applyAlignment="1">
      <alignment vertical="center" wrapText="1"/>
    </xf>
    <xf numFmtId="38" fontId="9" fillId="0" borderId="26" xfId="2" applyNumberFormat="1" applyFont="1" applyFill="1" applyBorder="1" applyAlignment="1">
      <alignment horizontal="right" vertical="center"/>
    </xf>
    <xf numFmtId="10" fontId="9" fillId="0" borderId="26" xfId="2" applyNumberFormat="1" applyFont="1" applyFill="1" applyBorder="1" applyAlignment="1">
      <alignment horizontal="right" vertical="center"/>
    </xf>
    <xf numFmtId="10" fontId="9" fillId="0" borderId="18" xfId="3" applyNumberFormat="1" applyFont="1" applyFill="1" applyBorder="1" applyAlignment="1">
      <alignment horizontal="right" vertical="center"/>
    </xf>
    <xf numFmtId="10" fontId="1" fillId="0" borderId="0" xfId="3" applyNumberFormat="1" applyFont="1" applyFill="1" applyBorder="1" applyAlignment="1"/>
    <xf numFmtId="0" fontId="10" fillId="0" borderId="0" xfId="2" applyFont="1" applyFill="1"/>
    <xf numFmtId="0" fontId="4" fillId="0" borderId="26" xfId="2" applyNumberFormat="1" applyFont="1" applyFill="1" applyBorder="1" applyAlignment="1">
      <alignment horizontal="center" vertical="center"/>
    </xf>
    <xf numFmtId="10" fontId="4" fillId="0" borderId="26" xfId="2" applyNumberFormat="1" applyFont="1" applyFill="1" applyBorder="1" applyAlignment="1">
      <alignment horizontal="right" vertical="center"/>
    </xf>
    <xf numFmtId="10" fontId="3" fillId="0" borderId="0" xfId="3" applyNumberFormat="1" applyFont="1" applyFill="1" applyBorder="1"/>
    <xf numFmtId="49" fontId="9" fillId="0" borderId="26" xfId="2" applyNumberFormat="1" applyFont="1" applyFill="1" applyBorder="1" applyAlignment="1">
      <alignment horizontal="left" vertical="center" wrapText="1"/>
    </xf>
    <xf numFmtId="10" fontId="4" fillId="0" borderId="18" xfId="2" applyNumberFormat="1" applyFont="1" applyFill="1" applyBorder="1" applyAlignment="1">
      <alignment horizontal="right" vertical="center"/>
    </xf>
    <xf numFmtId="10" fontId="3" fillId="0" borderId="0" xfId="2" applyNumberFormat="1" applyFont="1" applyFill="1" applyBorder="1" applyAlignment="1">
      <alignment horizontal="right" vertical="center"/>
    </xf>
    <xf numFmtId="0" fontId="8" fillId="0" borderId="0" xfId="2" applyFont="1" applyFill="1" applyAlignment="1">
      <alignment vertical="center"/>
    </xf>
    <xf numFmtId="10" fontId="9" fillId="0" borderId="18" xfId="2" applyNumberFormat="1" applyFont="1" applyFill="1" applyBorder="1" applyAlignment="1">
      <alignment horizontal="right" vertical="center"/>
    </xf>
    <xf numFmtId="10" fontId="3" fillId="0" borderId="0" xfId="3" applyNumberFormat="1" applyFont="1" applyFill="1" applyBorder="1" applyAlignment="1">
      <alignment vertical="center"/>
    </xf>
    <xf numFmtId="0" fontId="4" fillId="0" borderId="26" xfId="2" applyNumberFormat="1" applyFont="1" applyFill="1" applyBorder="1" applyAlignment="1">
      <alignment horizontal="left" vertical="center"/>
    </xf>
    <xf numFmtId="40" fontId="4" fillId="0" borderId="26" xfId="2" applyNumberFormat="1" applyFont="1" applyFill="1" applyBorder="1" applyAlignment="1">
      <alignment horizontal="right" vertical="center"/>
    </xf>
    <xf numFmtId="0" fontId="9" fillId="0" borderId="26" xfId="2" applyNumberFormat="1" applyFont="1" applyFill="1" applyBorder="1" applyAlignment="1">
      <alignment horizontal="left" vertical="center"/>
    </xf>
    <xf numFmtId="40" fontId="9" fillId="0" borderId="26" xfId="2" applyNumberFormat="1" applyFont="1" applyFill="1" applyBorder="1" applyAlignment="1">
      <alignment horizontal="right" vertical="center"/>
    </xf>
    <xf numFmtId="0" fontId="9" fillId="0" borderId="26" xfId="2" applyNumberFormat="1" applyFont="1" applyFill="1" applyBorder="1" applyAlignment="1">
      <alignment vertical="center" wrapText="1"/>
    </xf>
    <xf numFmtId="10" fontId="9" fillId="0" borderId="27" xfId="3" applyNumberFormat="1" applyFont="1" applyFill="1" applyBorder="1" applyAlignment="1">
      <alignment horizontal="right" vertical="center"/>
    </xf>
    <xf numFmtId="3" fontId="4" fillId="0" borderId="26" xfId="2" applyNumberFormat="1" applyFont="1" applyFill="1" applyBorder="1" applyAlignment="1">
      <alignment horizontal="right" vertical="center" wrapText="1"/>
    </xf>
    <xf numFmtId="10" fontId="3" fillId="0" borderId="0" xfId="2" applyNumberFormat="1" applyFont="1" applyFill="1" applyBorder="1" applyAlignment="1">
      <alignment horizontal="right"/>
    </xf>
    <xf numFmtId="166" fontId="4" fillId="0" borderId="26" xfId="2" applyNumberFormat="1" applyFont="1" applyFill="1" applyBorder="1" applyAlignment="1">
      <alignment horizontal="center" vertical="center"/>
    </xf>
    <xf numFmtId="0" fontId="4" fillId="0" borderId="26" xfId="2" applyFont="1" applyFill="1" applyBorder="1" applyAlignment="1">
      <alignment horizontal="center" vertical="center"/>
    </xf>
    <xf numFmtId="0" fontId="4" fillId="0" borderId="26" xfId="2" applyFont="1" applyFill="1" applyBorder="1" applyAlignment="1">
      <alignment vertical="center" wrapText="1"/>
    </xf>
    <xf numFmtId="0" fontId="9" fillId="0" borderId="25" xfId="2" applyNumberFormat="1" applyFont="1" applyFill="1" applyBorder="1" applyAlignment="1">
      <alignment horizontal="center" vertical="center"/>
    </xf>
    <xf numFmtId="0" fontId="9" fillId="0" borderId="26" xfId="2" applyFont="1" applyFill="1" applyBorder="1" applyAlignment="1">
      <alignment horizontal="center" vertical="center"/>
    </xf>
    <xf numFmtId="0" fontId="9" fillId="0" borderId="26" xfId="2" applyFont="1" applyFill="1" applyBorder="1" applyAlignment="1">
      <alignment vertical="center" wrapText="1"/>
    </xf>
    <xf numFmtId="166" fontId="9" fillId="0" borderId="26" xfId="2" applyNumberFormat="1" applyFont="1" applyFill="1" applyBorder="1" applyAlignment="1">
      <alignment horizontal="center" vertical="center"/>
    </xf>
    <xf numFmtId="166" fontId="9" fillId="0" borderId="26" xfId="2" applyNumberFormat="1" applyFont="1" applyFill="1" applyBorder="1" applyAlignment="1">
      <alignment horizontal="left" vertical="center"/>
    </xf>
    <xf numFmtId="0" fontId="4" fillId="0" borderId="25" xfId="2" applyNumberFormat="1" applyFont="1" applyFill="1" applyBorder="1" applyAlignment="1">
      <alignment horizontal="center" vertical="center"/>
    </xf>
    <xf numFmtId="166" fontId="4" fillId="0" borderId="26" xfId="2" applyNumberFormat="1" applyFont="1" applyFill="1" applyBorder="1" applyAlignment="1">
      <alignment horizontal="left" vertical="center"/>
    </xf>
    <xf numFmtId="0" fontId="4" fillId="0" borderId="26" xfId="2" applyFont="1" applyFill="1" applyBorder="1" applyAlignment="1">
      <alignment horizontal="left" vertical="center" wrapText="1"/>
    </xf>
    <xf numFmtId="40" fontId="4" fillId="0" borderId="26" xfId="2" applyNumberFormat="1" applyFont="1" applyFill="1" applyBorder="1" applyAlignment="1">
      <alignment vertical="center"/>
    </xf>
    <xf numFmtId="0" fontId="4" fillId="0" borderId="26" xfId="2" applyFont="1" applyFill="1" applyBorder="1" applyAlignment="1">
      <alignment horizontal="center" vertical="center" wrapText="1"/>
    </xf>
    <xf numFmtId="0" fontId="9" fillId="0" borderId="26" xfId="2" applyFont="1" applyFill="1" applyBorder="1" applyAlignment="1">
      <alignment horizontal="center" vertical="center" wrapText="1"/>
    </xf>
    <xf numFmtId="0" fontId="9" fillId="0" borderId="26" xfId="2" applyFont="1" applyFill="1" applyBorder="1" applyAlignment="1">
      <alignment horizontal="left" vertical="center" wrapText="1"/>
    </xf>
    <xf numFmtId="40" fontId="9" fillId="0" borderId="26" xfId="2" applyNumberFormat="1" applyFont="1" applyFill="1" applyBorder="1" applyAlignment="1">
      <alignment vertical="center"/>
    </xf>
    <xf numFmtId="10" fontId="3" fillId="0" borderId="0" xfId="3" applyNumberFormat="1" applyFont="1" applyFill="1" applyBorder="1" applyAlignment="1">
      <alignment horizontal="right"/>
    </xf>
    <xf numFmtId="0" fontId="8" fillId="0" borderId="0" xfId="2" applyFont="1" applyFill="1" applyAlignment="1">
      <alignment horizontal="right"/>
    </xf>
    <xf numFmtId="10" fontId="1" fillId="0" borderId="0" xfId="3" applyNumberFormat="1" applyFont="1" applyFill="1" applyBorder="1" applyAlignment="1">
      <alignment vertical="center"/>
    </xf>
    <xf numFmtId="0" fontId="10" fillId="0" borderId="0" xfId="2" applyFont="1" applyFill="1" applyAlignment="1">
      <alignment vertical="center"/>
    </xf>
    <xf numFmtId="10" fontId="9" fillId="0" borderId="26" xfId="3" applyNumberFormat="1" applyFont="1" applyFill="1" applyBorder="1" applyAlignment="1">
      <alignment horizontal="right" vertical="center"/>
    </xf>
    <xf numFmtId="38" fontId="4" fillId="0" borderId="31" xfId="2" applyNumberFormat="1" applyFont="1" applyFill="1" applyBorder="1" applyAlignment="1">
      <alignment horizontal="right" vertical="center"/>
    </xf>
    <xf numFmtId="40" fontId="4" fillId="0" borderId="31" xfId="2" applyNumberFormat="1" applyFont="1" applyFill="1" applyBorder="1" applyAlignment="1">
      <alignment horizontal="right" vertical="center"/>
    </xf>
    <xf numFmtId="10" fontId="4" fillId="0" borderId="12" xfId="2" applyNumberFormat="1" applyFont="1" applyFill="1" applyBorder="1" applyAlignment="1">
      <alignment horizontal="right" vertical="center"/>
    </xf>
    <xf numFmtId="10" fontId="4" fillId="0" borderId="31" xfId="2" applyNumberFormat="1" applyFont="1" applyFill="1" applyBorder="1" applyAlignment="1">
      <alignment horizontal="right" vertical="center"/>
    </xf>
    <xf numFmtId="0" fontId="10" fillId="0" borderId="0" xfId="2" applyFont="1" applyFill="1" applyAlignment="1">
      <alignment horizontal="right" vertical="center"/>
    </xf>
    <xf numFmtId="49" fontId="2" fillId="0" borderId="4" xfId="2" applyNumberFormat="1" applyFont="1" applyFill="1" applyBorder="1" applyAlignment="1">
      <alignment horizontal="center" vertical="center"/>
    </xf>
    <xf numFmtId="1" fontId="2" fillId="0" borderId="0" xfId="2" applyNumberFormat="1" applyFont="1" applyFill="1" applyBorder="1" applyAlignment="1">
      <alignment horizontal="center" vertical="center"/>
    </xf>
    <xf numFmtId="49" fontId="2" fillId="0" borderId="0" xfId="2" applyNumberFormat="1" applyFont="1" applyFill="1" applyBorder="1" applyAlignment="1">
      <alignment horizontal="center" vertical="center"/>
    </xf>
    <xf numFmtId="49" fontId="2" fillId="0" borderId="0" xfId="2" applyNumberFormat="1" applyFont="1" applyFill="1" applyBorder="1" applyAlignment="1">
      <alignment wrapText="1"/>
    </xf>
    <xf numFmtId="173" fontId="11" fillId="0" borderId="0" xfId="1" applyNumberFormat="1" applyFont="1" applyFill="1" applyBorder="1" applyAlignment="1"/>
    <xf numFmtId="4" fontId="11" fillId="0" borderId="0" xfId="1" applyNumberFormat="1" applyFont="1" applyFill="1" applyBorder="1" applyAlignment="1"/>
    <xf numFmtId="4" fontId="11" fillId="0" borderId="0" xfId="1" applyNumberFormat="1" applyFont="1" applyFill="1" applyBorder="1"/>
    <xf numFmtId="4" fontId="11" fillId="0" borderId="0" xfId="3" applyNumberFormat="1" applyFont="1" applyFill="1" applyBorder="1"/>
    <xf numFmtId="0" fontId="12" fillId="0" borderId="0" xfId="2" applyFont="1" applyFill="1" applyBorder="1"/>
    <xf numFmtId="0" fontId="12" fillId="0" borderId="5" xfId="2" applyFont="1" applyFill="1" applyBorder="1"/>
    <xf numFmtId="0" fontId="12" fillId="0" borderId="0" xfId="2" applyFont="1" applyFill="1"/>
    <xf numFmtId="49" fontId="2" fillId="0" borderId="7" xfId="2" applyNumberFormat="1" applyFont="1" applyFill="1" applyBorder="1" applyAlignment="1">
      <alignment horizontal="center" vertical="center"/>
    </xf>
    <xf numFmtId="49" fontId="2" fillId="0" borderId="7" xfId="2" applyNumberFormat="1" applyFont="1" applyFill="1" applyBorder="1" applyAlignment="1">
      <alignment wrapText="1"/>
    </xf>
    <xf numFmtId="40" fontId="2" fillId="0" borderId="7" xfId="2" applyNumberFormat="1" applyFont="1" applyFill="1" applyBorder="1" applyAlignment="1"/>
    <xf numFmtId="167" fontId="2" fillId="0" borderId="7" xfId="2" applyNumberFormat="1" applyFont="1" applyFill="1" applyBorder="1"/>
    <xf numFmtId="0" fontId="12" fillId="0" borderId="7" xfId="2" applyFont="1" applyFill="1" applyBorder="1"/>
    <xf numFmtId="0" fontId="12" fillId="0" borderId="8" xfId="2" applyFont="1" applyFill="1" applyBorder="1"/>
    <xf numFmtId="0" fontId="12" fillId="0" borderId="0" xfId="2" applyFont="1" applyFill="1" applyAlignment="1">
      <alignment horizontal="center" vertical="center"/>
    </xf>
    <xf numFmtId="0" fontId="12" fillId="0" borderId="0" xfId="2" applyFont="1" applyFill="1" applyAlignment="1">
      <alignment wrapText="1"/>
    </xf>
    <xf numFmtId="4" fontId="2" fillId="0" borderId="0" xfId="2" applyNumberFormat="1" applyFont="1" applyFill="1"/>
    <xf numFmtId="4" fontId="9" fillId="0" borderId="0" xfId="2" applyNumberFormat="1" applyFont="1" applyFill="1"/>
    <xf numFmtId="49" fontId="3" fillId="0" borderId="0" xfId="2" applyNumberFormat="1" applyFont="1" applyFill="1" applyBorder="1" applyAlignment="1">
      <alignment horizontal="left" wrapText="1"/>
    </xf>
    <xf numFmtId="1" fontId="3" fillId="0" borderId="4" xfId="2" applyNumberFormat="1" applyFont="1" applyFill="1" applyBorder="1" applyAlignment="1">
      <alignment horizontal="center" vertical="center"/>
    </xf>
    <xf numFmtId="1" fontId="3" fillId="0" borderId="0" xfId="2" applyNumberFormat="1" applyFont="1" applyFill="1" applyBorder="1" applyAlignment="1">
      <alignment horizontal="center" vertical="center"/>
    </xf>
    <xf numFmtId="167" fontId="3" fillId="0" borderId="15" xfId="2" applyNumberFormat="1" applyFont="1" applyFill="1" applyBorder="1" applyAlignment="1">
      <alignment horizontal="center" vertical="center" wrapText="1"/>
    </xf>
    <xf numFmtId="167" fontId="3" fillId="0" borderId="17" xfId="2" applyNumberFormat="1" applyFont="1" applyFill="1" applyBorder="1" applyAlignment="1">
      <alignment horizontal="center" vertical="center" wrapText="1"/>
    </xf>
    <xf numFmtId="167" fontId="3" fillId="0" borderId="19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0" fontId="3" fillId="0" borderId="18" xfId="2" applyFont="1" applyFill="1" applyBorder="1" applyAlignment="1">
      <alignment horizontal="center" vertical="center" wrapText="1"/>
    </xf>
    <xf numFmtId="0" fontId="3" fillId="0" borderId="20" xfId="2" applyFont="1" applyFill="1" applyBorder="1" applyAlignment="1">
      <alignment horizontal="center" vertical="center" wrapText="1"/>
    </xf>
    <xf numFmtId="1" fontId="3" fillId="0" borderId="12" xfId="2" applyNumberFormat="1" applyFont="1" applyFill="1" applyBorder="1" applyAlignment="1">
      <alignment horizontal="center" vertical="center"/>
    </xf>
    <xf numFmtId="1" fontId="3" fillId="0" borderId="13" xfId="2" applyNumberFormat="1" applyFont="1" applyFill="1" applyBorder="1" applyAlignment="1">
      <alignment horizontal="center" vertical="center"/>
    </xf>
    <xf numFmtId="1" fontId="3" fillId="0" borderId="14" xfId="2" applyNumberFormat="1" applyFont="1" applyFill="1" applyBorder="1" applyAlignment="1">
      <alignment horizontal="center" vertical="center"/>
    </xf>
    <xf numFmtId="167" fontId="3" fillId="0" borderId="9" xfId="2" applyNumberFormat="1" applyFont="1" applyFill="1" applyBorder="1" applyAlignment="1">
      <alignment horizontal="center" vertical="center" wrapText="1"/>
    </xf>
    <xf numFmtId="167" fontId="3" fillId="0" borderId="10" xfId="2" applyNumberFormat="1" applyFont="1" applyFill="1" applyBorder="1" applyAlignment="1">
      <alignment horizontal="center" vertical="center" wrapText="1"/>
    </xf>
    <xf numFmtId="167" fontId="3" fillId="0" borderId="11" xfId="2" applyNumberFormat="1" applyFont="1" applyFill="1" applyBorder="1" applyAlignment="1">
      <alignment horizontal="center" vertical="center" wrapText="1"/>
    </xf>
    <xf numFmtId="167" fontId="3" fillId="0" borderId="9" xfId="2" applyNumberFormat="1" applyFont="1" applyFill="1" applyBorder="1" applyAlignment="1">
      <alignment horizontal="center" vertical="center"/>
    </xf>
    <xf numFmtId="167" fontId="3" fillId="0" borderId="10" xfId="2" applyNumberFormat="1" applyFont="1" applyFill="1" applyBorder="1" applyAlignment="1">
      <alignment horizontal="center" vertical="center"/>
    </xf>
    <xf numFmtId="167" fontId="3" fillId="0" borderId="11" xfId="2" applyNumberFormat="1" applyFont="1" applyFill="1" applyBorder="1" applyAlignment="1">
      <alignment horizontal="center" vertical="center"/>
    </xf>
    <xf numFmtId="49" fontId="3" fillId="0" borderId="9" xfId="2" applyNumberFormat="1" applyFont="1" applyFill="1" applyBorder="1" applyAlignment="1">
      <alignment horizontal="center" vertical="center" wrapText="1"/>
    </xf>
    <xf numFmtId="49" fontId="3" fillId="0" borderId="10" xfId="2" applyNumberFormat="1" applyFont="1" applyFill="1" applyBorder="1" applyAlignment="1">
      <alignment horizontal="center" vertical="center" wrapText="1"/>
    </xf>
    <xf numFmtId="49" fontId="3" fillId="0" borderId="11" xfId="2" applyNumberFormat="1" applyFont="1" applyFill="1" applyBorder="1" applyAlignment="1">
      <alignment horizontal="center" vertical="center" wrapText="1"/>
    </xf>
    <xf numFmtId="49" fontId="7" fillId="0" borderId="10" xfId="2" applyNumberFormat="1" applyFont="1" applyFill="1" applyBorder="1" applyAlignment="1">
      <alignment horizontal="center" vertical="center"/>
    </xf>
    <xf numFmtId="49" fontId="7" fillId="0" borderId="11" xfId="2" applyNumberFormat="1" applyFont="1" applyFill="1" applyBorder="1" applyAlignment="1">
      <alignment horizontal="center" vertical="center"/>
    </xf>
    <xf numFmtId="1" fontId="7" fillId="0" borderId="10" xfId="2" applyNumberFormat="1" applyFont="1" applyFill="1" applyBorder="1" applyAlignment="1">
      <alignment horizontal="center" vertical="center"/>
    </xf>
    <xf numFmtId="1" fontId="7" fillId="0" borderId="11" xfId="2" applyNumberFormat="1" applyFont="1" applyFill="1" applyBorder="1" applyAlignment="1">
      <alignment horizontal="center" vertical="center"/>
    </xf>
    <xf numFmtId="49" fontId="2" fillId="0" borderId="6" xfId="2" applyNumberFormat="1" applyFont="1" applyFill="1" applyBorder="1" applyAlignment="1">
      <alignment horizontal="left" vertical="center"/>
    </xf>
    <xf numFmtId="49" fontId="2" fillId="0" borderId="7" xfId="2" applyNumberFormat="1" applyFont="1" applyFill="1" applyBorder="1" applyAlignment="1">
      <alignment horizontal="left" vertical="center"/>
    </xf>
    <xf numFmtId="49" fontId="7" fillId="0" borderId="4" xfId="2" applyNumberFormat="1" applyFont="1" applyFill="1" applyBorder="1" applyAlignment="1">
      <alignment horizontal="center" vertical="center"/>
    </xf>
    <xf numFmtId="49" fontId="7" fillId="0" borderId="6" xfId="2" applyNumberFormat="1" applyFont="1" applyFill="1" applyBorder="1" applyAlignment="1">
      <alignment horizontal="center" vertical="center"/>
    </xf>
    <xf numFmtId="49" fontId="4" fillId="0" borderId="21" xfId="2" applyNumberFormat="1" applyFont="1" applyFill="1" applyBorder="1" applyAlignment="1">
      <alignment horizontal="left" vertical="center" wrapText="1"/>
    </xf>
    <xf numFmtId="49" fontId="4" fillId="0" borderId="22" xfId="2" applyNumberFormat="1" applyFont="1" applyFill="1" applyBorder="1" applyAlignment="1">
      <alignment horizontal="left" vertical="center" wrapText="1"/>
    </xf>
    <xf numFmtId="49" fontId="4" fillId="0" borderId="23" xfId="2" applyNumberFormat="1" applyFont="1" applyFill="1" applyBorder="1" applyAlignment="1">
      <alignment horizontal="left" vertical="center" wrapText="1"/>
    </xf>
    <xf numFmtId="0" fontId="4" fillId="0" borderId="28" xfId="2" applyFont="1" applyFill="1" applyBorder="1" applyAlignment="1">
      <alignment horizontal="left" vertical="center" wrapText="1"/>
    </xf>
    <xf numFmtId="0" fontId="4" fillId="0" borderId="29" xfId="2" applyFont="1" applyFill="1" applyBorder="1" applyAlignment="1">
      <alignment horizontal="left" vertical="center" wrapText="1"/>
    </xf>
    <xf numFmtId="0" fontId="4" fillId="0" borderId="30" xfId="2" applyFont="1" applyFill="1" applyBorder="1" applyAlignment="1">
      <alignment horizontal="left" vertical="center" wrapText="1"/>
    </xf>
    <xf numFmtId="0" fontId="4" fillId="0" borderId="12" xfId="2" applyFont="1" applyFill="1" applyBorder="1" applyAlignment="1">
      <alignment horizontal="center" vertical="center"/>
    </xf>
    <xf numFmtId="0" fontId="4" fillId="0" borderId="13" xfId="2" applyFont="1" applyFill="1" applyBorder="1" applyAlignment="1">
      <alignment horizontal="center" vertical="center"/>
    </xf>
    <xf numFmtId="0" fontId="4" fillId="0" borderId="14" xfId="2" applyFont="1" applyFill="1" applyBorder="1" applyAlignment="1">
      <alignment horizontal="center" vertical="center"/>
    </xf>
    <xf numFmtId="167" fontId="3" fillId="0" borderId="1" xfId="2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167" fontId="3" fillId="0" borderId="4" xfId="2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</cellXfs>
  <cellStyles count="9">
    <cellStyle name="Millares" xfId="1" builtinId="3"/>
    <cellStyle name="Millares 2" xfId="5"/>
    <cellStyle name="Millares 3" xfId="6"/>
    <cellStyle name="Normal" xfId="0" builtinId="0"/>
    <cellStyle name="Normal 2" xfId="2"/>
    <cellStyle name="Normal 3" xfId="4"/>
    <cellStyle name="Normal 4" xfId="7"/>
    <cellStyle name="Percent 2" xfId="3"/>
    <cellStyle name="Porcentaje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19050</xdr:colOff>
      <xdr:row>38</xdr:row>
      <xdr:rowOff>85725</xdr:rowOff>
    </xdr:from>
    <xdr:ext cx="171450" cy="266700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9E911250-B73F-4B17-BED8-CBEA590C5B02}"/>
            </a:ext>
          </a:extLst>
        </xdr:cNvPr>
        <xdr:cNvSpPr txBox="1">
          <a:spLocks noChangeArrowheads="1"/>
        </xdr:cNvSpPr>
      </xdr:nvSpPr>
      <xdr:spPr bwMode="auto">
        <a:xfrm>
          <a:off x="2990850" y="12296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43</xdr:row>
      <xdr:rowOff>142875</xdr:rowOff>
    </xdr:from>
    <xdr:ext cx="171450" cy="271096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9D84A443-35C7-4A7A-A346-8AFD43B069CD}"/>
            </a:ext>
          </a:extLst>
        </xdr:cNvPr>
        <xdr:cNvSpPr txBox="1">
          <a:spLocks noChangeArrowheads="1"/>
        </xdr:cNvSpPr>
      </xdr:nvSpPr>
      <xdr:spPr bwMode="auto">
        <a:xfrm>
          <a:off x="2990850" y="14258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38</xdr:row>
      <xdr:rowOff>85725</xdr:rowOff>
    </xdr:from>
    <xdr:ext cx="171450" cy="266700"/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03EE64AB-81AC-4CE5-8020-6E7ADD53B8A0}"/>
            </a:ext>
          </a:extLst>
        </xdr:cNvPr>
        <xdr:cNvSpPr txBox="1">
          <a:spLocks noChangeArrowheads="1"/>
        </xdr:cNvSpPr>
      </xdr:nvSpPr>
      <xdr:spPr bwMode="auto">
        <a:xfrm>
          <a:off x="2990850" y="12296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43</xdr:row>
      <xdr:rowOff>142875</xdr:rowOff>
    </xdr:from>
    <xdr:ext cx="171450" cy="271096"/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41ADF6FE-5AE0-49C2-A021-AEDBA667FAEC}"/>
            </a:ext>
          </a:extLst>
        </xdr:cNvPr>
        <xdr:cNvSpPr txBox="1">
          <a:spLocks noChangeArrowheads="1"/>
        </xdr:cNvSpPr>
      </xdr:nvSpPr>
      <xdr:spPr bwMode="auto">
        <a:xfrm>
          <a:off x="2990850" y="14258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38</xdr:row>
      <xdr:rowOff>85725</xdr:rowOff>
    </xdr:from>
    <xdr:ext cx="171450" cy="266700"/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DD0C8961-44FB-400F-A1B2-37D77292D403}"/>
            </a:ext>
          </a:extLst>
        </xdr:cNvPr>
        <xdr:cNvSpPr txBox="1">
          <a:spLocks noChangeArrowheads="1"/>
        </xdr:cNvSpPr>
      </xdr:nvSpPr>
      <xdr:spPr bwMode="auto">
        <a:xfrm>
          <a:off x="2990850" y="12296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43</xdr:row>
      <xdr:rowOff>142875</xdr:rowOff>
    </xdr:from>
    <xdr:ext cx="171450" cy="271096"/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26B4DD81-5DA2-4F98-94DE-EBC5B449BA5B}"/>
            </a:ext>
          </a:extLst>
        </xdr:cNvPr>
        <xdr:cNvSpPr txBox="1">
          <a:spLocks noChangeArrowheads="1"/>
        </xdr:cNvSpPr>
      </xdr:nvSpPr>
      <xdr:spPr bwMode="auto">
        <a:xfrm>
          <a:off x="2990850" y="14258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38</xdr:row>
      <xdr:rowOff>85725</xdr:rowOff>
    </xdr:from>
    <xdr:ext cx="171450" cy="266700"/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DE925563-01C7-40C9-92AE-00416AC6EDBA}"/>
            </a:ext>
          </a:extLst>
        </xdr:cNvPr>
        <xdr:cNvSpPr txBox="1">
          <a:spLocks noChangeArrowheads="1"/>
        </xdr:cNvSpPr>
      </xdr:nvSpPr>
      <xdr:spPr bwMode="auto">
        <a:xfrm>
          <a:off x="2990850" y="12296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43</xdr:row>
      <xdr:rowOff>142875</xdr:rowOff>
    </xdr:from>
    <xdr:ext cx="171450" cy="271096"/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2F8FFC87-7699-415A-8401-6B755D2A0349}"/>
            </a:ext>
          </a:extLst>
        </xdr:cNvPr>
        <xdr:cNvSpPr txBox="1">
          <a:spLocks noChangeArrowheads="1"/>
        </xdr:cNvSpPr>
      </xdr:nvSpPr>
      <xdr:spPr bwMode="auto">
        <a:xfrm>
          <a:off x="2990850" y="14258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twoCellAnchor editAs="oneCell">
    <xdr:from>
      <xdr:col>16</xdr:col>
      <xdr:colOff>1052523</xdr:colOff>
      <xdr:row>0</xdr:row>
      <xdr:rowOff>128437</xdr:rowOff>
    </xdr:from>
    <xdr:to>
      <xdr:col>18</xdr:col>
      <xdr:colOff>528746</xdr:colOff>
      <xdr:row>2</xdr:row>
      <xdr:rowOff>165977</xdr:rowOff>
    </xdr:to>
    <xdr:pic>
      <xdr:nvPicPr>
        <xdr:cNvPr id="11" name="Picture 19">
          <a:extLst>
            <a:ext uri="{FF2B5EF4-FFF2-40B4-BE49-F238E27FC236}">
              <a16:creationId xmlns:a16="http://schemas.microsoft.com/office/drawing/2014/main" id="{3C1D5C17-0F86-49DC-83D7-BC2E98E7D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87923" y="128437"/>
          <a:ext cx="1571723" cy="41854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  <xdr:oneCellAnchor>
    <xdr:from>
      <xdr:col>21</xdr:col>
      <xdr:colOff>0</xdr:colOff>
      <xdr:row>38</xdr:row>
      <xdr:rowOff>85725</xdr:rowOff>
    </xdr:from>
    <xdr:ext cx="171450" cy="266700"/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B43F865E-CDC4-4CA1-BFDE-FD49E91BA62C}"/>
            </a:ext>
          </a:extLst>
        </xdr:cNvPr>
        <xdr:cNvSpPr txBox="1">
          <a:spLocks noChangeArrowheads="1"/>
        </xdr:cNvSpPr>
      </xdr:nvSpPr>
      <xdr:spPr bwMode="auto">
        <a:xfrm>
          <a:off x="21088350" y="12296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43</xdr:row>
      <xdr:rowOff>142875</xdr:rowOff>
    </xdr:from>
    <xdr:ext cx="171450" cy="271096"/>
    <xdr:sp macro="" textlink="">
      <xdr:nvSpPr>
        <xdr:cNvPr id="13" name="Text Box 3">
          <a:extLst>
            <a:ext uri="{FF2B5EF4-FFF2-40B4-BE49-F238E27FC236}">
              <a16:creationId xmlns:a16="http://schemas.microsoft.com/office/drawing/2014/main" id="{47E2DAA1-8272-47FA-B0E9-A91B0CBF99CA}"/>
            </a:ext>
          </a:extLst>
        </xdr:cNvPr>
        <xdr:cNvSpPr txBox="1">
          <a:spLocks noChangeArrowheads="1"/>
        </xdr:cNvSpPr>
      </xdr:nvSpPr>
      <xdr:spPr bwMode="auto">
        <a:xfrm>
          <a:off x="21088350" y="14258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38</xdr:row>
      <xdr:rowOff>85725</xdr:rowOff>
    </xdr:from>
    <xdr:ext cx="171450" cy="266700"/>
    <xdr:sp macro="" textlink="">
      <xdr:nvSpPr>
        <xdr:cNvPr id="14" name="Text Box 5">
          <a:extLst>
            <a:ext uri="{FF2B5EF4-FFF2-40B4-BE49-F238E27FC236}">
              <a16:creationId xmlns:a16="http://schemas.microsoft.com/office/drawing/2014/main" id="{91C87502-BBD0-425C-A946-0A96C4FFDF66}"/>
            </a:ext>
          </a:extLst>
        </xdr:cNvPr>
        <xdr:cNvSpPr txBox="1">
          <a:spLocks noChangeArrowheads="1"/>
        </xdr:cNvSpPr>
      </xdr:nvSpPr>
      <xdr:spPr bwMode="auto">
        <a:xfrm>
          <a:off x="21088350" y="12296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43</xdr:row>
      <xdr:rowOff>142875</xdr:rowOff>
    </xdr:from>
    <xdr:ext cx="171450" cy="271096"/>
    <xdr:sp macro="" textlink="">
      <xdr:nvSpPr>
        <xdr:cNvPr id="15" name="Text Box 6">
          <a:extLst>
            <a:ext uri="{FF2B5EF4-FFF2-40B4-BE49-F238E27FC236}">
              <a16:creationId xmlns:a16="http://schemas.microsoft.com/office/drawing/2014/main" id="{B7D3C1DC-ED6E-49A5-A075-78CD8932B1FC}"/>
            </a:ext>
          </a:extLst>
        </xdr:cNvPr>
        <xdr:cNvSpPr txBox="1">
          <a:spLocks noChangeArrowheads="1"/>
        </xdr:cNvSpPr>
      </xdr:nvSpPr>
      <xdr:spPr bwMode="auto">
        <a:xfrm>
          <a:off x="21088350" y="14258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38</xdr:row>
      <xdr:rowOff>85725</xdr:rowOff>
    </xdr:from>
    <xdr:ext cx="171450" cy="266700"/>
    <xdr:sp macro="" textlink="">
      <xdr:nvSpPr>
        <xdr:cNvPr id="16" name="Text Box 8">
          <a:extLst>
            <a:ext uri="{FF2B5EF4-FFF2-40B4-BE49-F238E27FC236}">
              <a16:creationId xmlns:a16="http://schemas.microsoft.com/office/drawing/2014/main" id="{C4C85529-7F0C-4C61-8F91-7C590FBDE08C}"/>
            </a:ext>
          </a:extLst>
        </xdr:cNvPr>
        <xdr:cNvSpPr txBox="1">
          <a:spLocks noChangeArrowheads="1"/>
        </xdr:cNvSpPr>
      </xdr:nvSpPr>
      <xdr:spPr bwMode="auto">
        <a:xfrm>
          <a:off x="21088350" y="12296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43</xdr:row>
      <xdr:rowOff>142875</xdr:rowOff>
    </xdr:from>
    <xdr:ext cx="171450" cy="271096"/>
    <xdr:sp macro="" textlink="">
      <xdr:nvSpPr>
        <xdr:cNvPr id="17" name="Text Box 9">
          <a:extLst>
            <a:ext uri="{FF2B5EF4-FFF2-40B4-BE49-F238E27FC236}">
              <a16:creationId xmlns:a16="http://schemas.microsoft.com/office/drawing/2014/main" id="{4A613BC5-4EAA-420C-851E-5A3E528C0CB7}"/>
            </a:ext>
          </a:extLst>
        </xdr:cNvPr>
        <xdr:cNvSpPr txBox="1">
          <a:spLocks noChangeArrowheads="1"/>
        </xdr:cNvSpPr>
      </xdr:nvSpPr>
      <xdr:spPr bwMode="auto">
        <a:xfrm>
          <a:off x="21088350" y="14258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38</xdr:row>
      <xdr:rowOff>85725</xdr:rowOff>
    </xdr:from>
    <xdr:ext cx="171450" cy="266700"/>
    <xdr:sp macro="" textlink="">
      <xdr:nvSpPr>
        <xdr:cNvPr id="18" name="Text Box 11">
          <a:extLst>
            <a:ext uri="{FF2B5EF4-FFF2-40B4-BE49-F238E27FC236}">
              <a16:creationId xmlns:a16="http://schemas.microsoft.com/office/drawing/2014/main" id="{A736C536-C181-4B28-878D-F3387AF9A62F}"/>
            </a:ext>
          </a:extLst>
        </xdr:cNvPr>
        <xdr:cNvSpPr txBox="1">
          <a:spLocks noChangeArrowheads="1"/>
        </xdr:cNvSpPr>
      </xdr:nvSpPr>
      <xdr:spPr bwMode="auto">
        <a:xfrm>
          <a:off x="21088350" y="12296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43</xdr:row>
      <xdr:rowOff>142875</xdr:rowOff>
    </xdr:from>
    <xdr:ext cx="171450" cy="271096"/>
    <xdr:sp macro="" textlink="">
      <xdr:nvSpPr>
        <xdr:cNvPr id="19" name="Text Box 12">
          <a:extLst>
            <a:ext uri="{FF2B5EF4-FFF2-40B4-BE49-F238E27FC236}">
              <a16:creationId xmlns:a16="http://schemas.microsoft.com/office/drawing/2014/main" id="{64253FC0-DEC8-4A1A-A2BE-ED535BFB3EAF}"/>
            </a:ext>
          </a:extLst>
        </xdr:cNvPr>
        <xdr:cNvSpPr txBox="1">
          <a:spLocks noChangeArrowheads="1"/>
        </xdr:cNvSpPr>
      </xdr:nvSpPr>
      <xdr:spPr bwMode="auto">
        <a:xfrm>
          <a:off x="21088350" y="14258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38</xdr:row>
      <xdr:rowOff>85725</xdr:rowOff>
    </xdr:from>
    <xdr:ext cx="171450" cy="266700"/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E3E26948-4CBF-499D-BE93-6CD1D6B6C6C0}"/>
            </a:ext>
          </a:extLst>
        </xdr:cNvPr>
        <xdr:cNvSpPr txBox="1">
          <a:spLocks noChangeArrowheads="1"/>
        </xdr:cNvSpPr>
      </xdr:nvSpPr>
      <xdr:spPr bwMode="auto">
        <a:xfrm>
          <a:off x="23374350" y="12296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43</xdr:row>
      <xdr:rowOff>142875</xdr:rowOff>
    </xdr:from>
    <xdr:ext cx="171450" cy="271096"/>
    <xdr:sp macro="" textlink="">
      <xdr:nvSpPr>
        <xdr:cNvPr id="21" name="Text Box 3">
          <a:extLst>
            <a:ext uri="{FF2B5EF4-FFF2-40B4-BE49-F238E27FC236}">
              <a16:creationId xmlns:a16="http://schemas.microsoft.com/office/drawing/2014/main" id="{C4FBA31D-F972-4D06-951F-81A73DAFF3DD}"/>
            </a:ext>
          </a:extLst>
        </xdr:cNvPr>
        <xdr:cNvSpPr txBox="1">
          <a:spLocks noChangeArrowheads="1"/>
        </xdr:cNvSpPr>
      </xdr:nvSpPr>
      <xdr:spPr bwMode="auto">
        <a:xfrm>
          <a:off x="23374350" y="14258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38</xdr:row>
      <xdr:rowOff>85725</xdr:rowOff>
    </xdr:from>
    <xdr:ext cx="171450" cy="266700"/>
    <xdr:sp macro="" textlink="">
      <xdr:nvSpPr>
        <xdr:cNvPr id="22" name="Text Box 5">
          <a:extLst>
            <a:ext uri="{FF2B5EF4-FFF2-40B4-BE49-F238E27FC236}">
              <a16:creationId xmlns:a16="http://schemas.microsoft.com/office/drawing/2014/main" id="{49211897-6393-46E2-83C5-E8273B5B5C89}"/>
            </a:ext>
          </a:extLst>
        </xdr:cNvPr>
        <xdr:cNvSpPr txBox="1">
          <a:spLocks noChangeArrowheads="1"/>
        </xdr:cNvSpPr>
      </xdr:nvSpPr>
      <xdr:spPr bwMode="auto">
        <a:xfrm>
          <a:off x="23374350" y="12296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43</xdr:row>
      <xdr:rowOff>142875</xdr:rowOff>
    </xdr:from>
    <xdr:ext cx="171450" cy="271096"/>
    <xdr:sp macro="" textlink="">
      <xdr:nvSpPr>
        <xdr:cNvPr id="23" name="Text Box 6">
          <a:extLst>
            <a:ext uri="{FF2B5EF4-FFF2-40B4-BE49-F238E27FC236}">
              <a16:creationId xmlns:a16="http://schemas.microsoft.com/office/drawing/2014/main" id="{A8FC26D4-821E-4563-9170-1AE977915D65}"/>
            </a:ext>
          </a:extLst>
        </xdr:cNvPr>
        <xdr:cNvSpPr txBox="1">
          <a:spLocks noChangeArrowheads="1"/>
        </xdr:cNvSpPr>
      </xdr:nvSpPr>
      <xdr:spPr bwMode="auto">
        <a:xfrm>
          <a:off x="23374350" y="14258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38</xdr:row>
      <xdr:rowOff>85725</xdr:rowOff>
    </xdr:from>
    <xdr:ext cx="171450" cy="266700"/>
    <xdr:sp macro="" textlink="">
      <xdr:nvSpPr>
        <xdr:cNvPr id="24" name="Text Box 8">
          <a:extLst>
            <a:ext uri="{FF2B5EF4-FFF2-40B4-BE49-F238E27FC236}">
              <a16:creationId xmlns:a16="http://schemas.microsoft.com/office/drawing/2014/main" id="{DE002285-804D-4514-9F27-E3795D5CC2F4}"/>
            </a:ext>
          </a:extLst>
        </xdr:cNvPr>
        <xdr:cNvSpPr txBox="1">
          <a:spLocks noChangeArrowheads="1"/>
        </xdr:cNvSpPr>
      </xdr:nvSpPr>
      <xdr:spPr bwMode="auto">
        <a:xfrm>
          <a:off x="23374350" y="12296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43</xdr:row>
      <xdr:rowOff>142875</xdr:rowOff>
    </xdr:from>
    <xdr:ext cx="171450" cy="271096"/>
    <xdr:sp macro="" textlink="">
      <xdr:nvSpPr>
        <xdr:cNvPr id="25" name="Text Box 9">
          <a:extLst>
            <a:ext uri="{FF2B5EF4-FFF2-40B4-BE49-F238E27FC236}">
              <a16:creationId xmlns:a16="http://schemas.microsoft.com/office/drawing/2014/main" id="{785F1179-3FD2-45F2-B5F7-1BF20318052A}"/>
            </a:ext>
          </a:extLst>
        </xdr:cNvPr>
        <xdr:cNvSpPr txBox="1">
          <a:spLocks noChangeArrowheads="1"/>
        </xdr:cNvSpPr>
      </xdr:nvSpPr>
      <xdr:spPr bwMode="auto">
        <a:xfrm>
          <a:off x="23374350" y="14258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38</xdr:row>
      <xdr:rowOff>85725</xdr:rowOff>
    </xdr:from>
    <xdr:ext cx="171450" cy="266700"/>
    <xdr:sp macro="" textlink="">
      <xdr:nvSpPr>
        <xdr:cNvPr id="26" name="Text Box 11">
          <a:extLst>
            <a:ext uri="{FF2B5EF4-FFF2-40B4-BE49-F238E27FC236}">
              <a16:creationId xmlns:a16="http://schemas.microsoft.com/office/drawing/2014/main" id="{A6C19928-651F-4B46-821E-BBF5737BD51E}"/>
            </a:ext>
          </a:extLst>
        </xdr:cNvPr>
        <xdr:cNvSpPr txBox="1">
          <a:spLocks noChangeArrowheads="1"/>
        </xdr:cNvSpPr>
      </xdr:nvSpPr>
      <xdr:spPr bwMode="auto">
        <a:xfrm>
          <a:off x="23374350" y="12296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43</xdr:row>
      <xdr:rowOff>142875</xdr:rowOff>
    </xdr:from>
    <xdr:ext cx="171450" cy="271096"/>
    <xdr:sp macro="" textlink="">
      <xdr:nvSpPr>
        <xdr:cNvPr id="27" name="Text Box 12">
          <a:extLst>
            <a:ext uri="{FF2B5EF4-FFF2-40B4-BE49-F238E27FC236}">
              <a16:creationId xmlns:a16="http://schemas.microsoft.com/office/drawing/2014/main" id="{AAA1BB7B-95A1-4CAE-9D65-3B59F8759011}"/>
            </a:ext>
          </a:extLst>
        </xdr:cNvPr>
        <xdr:cNvSpPr txBox="1">
          <a:spLocks noChangeArrowheads="1"/>
        </xdr:cNvSpPr>
      </xdr:nvSpPr>
      <xdr:spPr bwMode="auto">
        <a:xfrm>
          <a:off x="23374350" y="14258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38</xdr:row>
      <xdr:rowOff>85725</xdr:rowOff>
    </xdr:from>
    <xdr:ext cx="171450" cy="266700"/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C0E08EC-E901-40A9-9A65-50192D3841B1}"/>
            </a:ext>
          </a:extLst>
        </xdr:cNvPr>
        <xdr:cNvSpPr txBox="1">
          <a:spLocks noChangeArrowheads="1"/>
        </xdr:cNvSpPr>
      </xdr:nvSpPr>
      <xdr:spPr bwMode="auto">
        <a:xfrm>
          <a:off x="23374350" y="12296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43</xdr:row>
      <xdr:rowOff>142875</xdr:rowOff>
    </xdr:from>
    <xdr:ext cx="171450" cy="271096"/>
    <xdr:sp macro="" textlink="">
      <xdr:nvSpPr>
        <xdr:cNvPr id="29" name="Text Box 3">
          <a:extLst>
            <a:ext uri="{FF2B5EF4-FFF2-40B4-BE49-F238E27FC236}">
              <a16:creationId xmlns:a16="http://schemas.microsoft.com/office/drawing/2014/main" id="{0F1D5E79-73B9-4F59-8265-D8A2B8C192A5}"/>
            </a:ext>
          </a:extLst>
        </xdr:cNvPr>
        <xdr:cNvSpPr txBox="1">
          <a:spLocks noChangeArrowheads="1"/>
        </xdr:cNvSpPr>
      </xdr:nvSpPr>
      <xdr:spPr bwMode="auto">
        <a:xfrm>
          <a:off x="23374350" y="14258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38</xdr:row>
      <xdr:rowOff>85725</xdr:rowOff>
    </xdr:from>
    <xdr:ext cx="171450" cy="266700"/>
    <xdr:sp macro="" textlink="">
      <xdr:nvSpPr>
        <xdr:cNvPr id="30" name="Text Box 5">
          <a:extLst>
            <a:ext uri="{FF2B5EF4-FFF2-40B4-BE49-F238E27FC236}">
              <a16:creationId xmlns:a16="http://schemas.microsoft.com/office/drawing/2014/main" id="{B4856967-D81B-46C2-9D51-6218529C3201}"/>
            </a:ext>
          </a:extLst>
        </xdr:cNvPr>
        <xdr:cNvSpPr txBox="1">
          <a:spLocks noChangeArrowheads="1"/>
        </xdr:cNvSpPr>
      </xdr:nvSpPr>
      <xdr:spPr bwMode="auto">
        <a:xfrm>
          <a:off x="23374350" y="12296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43</xdr:row>
      <xdr:rowOff>142875</xdr:rowOff>
    </xdr:from>
    <xdr:ext cx="171450" cy="271096"/>
    <xdr:sp macro="" textlink="">
      <xdr:nvSpPr>
        <xdr:cNvPr id="31" name="Text Box 6">
          <a:extLst>
            <a:ext uri="{FF2B5EF4-FFF2-40B4-BE49-F238E27FC236}">
              <a16:creationId xmlns:a16="http://schemas.microsoft.com/office/drawing/2014/main" id="{E8C203B1-3341-4743-B5EF-77DC4B59BC59}"/>
            </a:ext>
          </a:extLst>
        </xdr:cNvPr>
        <xdr:cNvSpPr txBox="1">
          <a:spLocks noChangeArrowheads="1"/>
        </xdr:cNvSpPr>
      </xdr:nvSpPr>
      <xdr:spPr bwMode="auto">
        <a:xfrm>
          <a:off x="23374350" y="14258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38</xdr:row>
      <xdr:rowOff>85725</xdr:rowOff>
    </xdr:from>
    <xdr:ext cx="171450" cy="266700"/>
    <xdr:sp macro="" textlink="">
      <xdr:nvSpPr>
        <xdr:cNvPr id="32" name="Text Box 8">
          <a:extLst>
            <a:ext uri="{FF2B5EF4-FFF2-40B4-BE49-F238E27FC236}">
              <a16:creationId xmlns:a16="http://schemas.microsoft.com/office/drawing/2014/main" id="{8AEA1FAE-D149-4C9E-A63A-121348833181}"/>
            </a:ext>
          </a:extLst>
        </xdr:cNvPr>
        <xdr:cNvSpPr txBox="1">
          <a:spLocks noChangeArrowheads="1"/>
        </xdr:cNvSpPr>
      </xdr:nvSpPr>
      <xdr:spPr bwMode="auto">
        <a:xfrm>
          <a:off x="23374350" y="12296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43</xdr:row>
      <xdr:rowOff>142875</xdr:rowOff>
    </xdr:from>
    <xdr:ext cx="171450" cy="271096"/>
    <xdr:sp macro="" textlink="">
      <xdr:nvSpPr>
        <xdr:cNvPr id="33" name="Text Box 9">
          <a:extLst>
            <a:ext uri="{FF2B5EF4-FFF2-40B4-BE49-F238E27FC236}">
              <a16:creationId xmlns:a16="http://schemas.microsoft.com/office/drawing/2014/main" id="{BB410116-8E12-4617-8886-868FFACF9CA0}"/>
            </a:ext>
          </a:extLst>
        </xdr:cNvPr>
        <xdr:cNvSpPr txBox="1">
          <a:spLocks noChangeArrowheads="1"/>
        </xdr:cNvSpPr>
      </xdr:nvSpPr>
      <xdr:spPr bwMode="auto">
        <a:xfrm>
          <a:off x="23374350" y="14258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38</xdr:row>
      <xdr:rowOff>85725</xdr:rowOff>
    </xdr:from>
    <xdr:ext cx="171450" cy="266700"/>
    <xdr:sp macro="" textlink="">
      <xdr:nvSpPr>
        <xdr:cNvPr id="34" name="Text Box 11">
          <a:extLst>
            <a:ext uri="{FF2B5EF4-FFF2-40B4-BE49-F238E27FC236}">
              <a16:creationId xmlns:a16="http://schemas.microsoft.com/office/drawing/2014/main" id="{6FD1A834-62C5-43EE-9CD3-50342174EAA9}"/>
            </a:ext>
          </a:extLst>
        </xdr:cNvPr>
        <xdr:cNvSpPr txBox="1">
          <a:spLocks noChangeArrowheads="1"/>
        </xdr:cNvSpPr>
      </xdr:nvSpPr>
      <xdr:spPr bwMode="auto">
        <a:xfrm>
          <a:off x="23374350" y="12296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43</xdr:row>
      <xdr:rowOff>142875</xdr:rowOff>
    </xdr:from>
    <xdr:ext cx="171450" cy="271096"/>
    <xdr:sp macro="" textlink="">
      <xdr:nvSpPr>
        <xdr:cNvPr id="35" name="Text Box 12">
          <a:extLst>
            <a:ext uri="{FF2B5EF4-FFF2-40B4-BE49-F238E27FC236}">
              <a16:creationId xmlns:a16="http://schemas.microsoft.com/office/drawing/2014/main" id="{69D6A348-8F11-4AC8-B4DD-25D272BAF06B}"/>
            </a:ext>
          </a:extLst>
        </xdr:cNvPr>
        <xdr:cNvSpPr txBox="1">
          <a:spLocks noChangeArrowheads="1"/>
        </xdr:cNvSpPr>
      </xdr:nvSpPr>
      <xdr:spPr bwMode="auto">
        <a:xfrm>
          <a:off x="23374350" y="14258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38</xdr:row>
      <xdr:rowOff>85725</xdr:rowOff>
    </xdr:from>
    <xdr:ext cx="171450" cy="266700"/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ABAC6E77-237D-48EE-A133-DE8CAD1D8D74}"/>
            </a:ext>
          </a:extLst>
        </xdr:cNvPr>
        <xdr:cNvSpPr txBox="1">
          <a:spLocks noChangeArrowheads="1"/>
        </xdr:cNvSpPr>
      </xdr:nvSpPr>
      <xdr:spPr bwMode="auto">
        <a:xfrm>
          <a:off x="23374350" y="12296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43</xdr:row>
      <xdr:rowOff>142875</xdr:rowOff>
    </xdr:from>
    <xdr:ext cx="171450" cy="271096"/>
    <xdr:sp macro="" textlink="">
      <xdr:nvSpPr>
        <xdr:cNvPr id="37" name="Text Box 3">
          <a:extLst>
            <a:ext uri="{FF2B5EF4-FFF2-40B4-BE49-F238E27FC236}">
              <a16:creationId xmlns:a16="http://schemas.microsoft.com/office/drawing/2014/main" id="{28018891-0160-406B-A7E3-63ED0DD96D83}"/>
            </a:ext>
          </a:extLst>
        </xdr:cNvPr>
        <xdr:cNvSpPr txBox="1">
          <a:spLocks noChangeArrowheads="1"/>
        </xdr:cNvSpPr>
      </xdr:nvSpPr>
      <xdr:spPr bwMode="auto">
        <a:xfrm>
          <a:off x="23374350" y="14258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38</xdr:row>
      <xdr:rowOff>85725</xdr:rowOff>
    </xdr:from>
    <xdr:ext cx="171450" cy="266700"/>
    <xdr:sp macro="" textlink="">
      <xdr:nvSpPr>
        <xdr:cNvPr id="38" name="Text Box 5">
          <a:extLst>
            <a:ext uri="{FF2B5EF4-FFF2-40B4-BE49-F238E27FC236}">
              <a16:creationId xmlns:a16="http://schemas.microsoft.com/office/drawing/2014/main" id="{9A99493C-8706-4EA1-A2A0-84AC5CF683F8}"/>
            </a:ext>
          </a:extLst>
        </xdr:cNvPr>
        <xdr:cNvSpPr txBox="1">
          <a:spLocks noChangeArrowheads="1"/>
        </xdr:cNvSpPr>
      </xdr:nvSpPr>
      <xdr:spPr bwMode="auto">
        <a:xfrm>
          <a:off x="23374350" y="12296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43</xdr:row>
      <xdr:rowOff>142875</xdr:rowOff>
    </xdr:from>
    <xdr:ext cx="171450" cy="271096"/>
    <xdr:sp macro="" textlink="">
      <xdr:nvSpPr>
        <xdr:cNvPr id="39" name="Text Box 6">
          <a:extLst>
            <a:ext uri="{FF2B5EF4-FFF2-40B4-BE49-F238E27FC236}">
              <a16:creationId xmlns:a16="http://schemas.microsoft.com/office/drawing/2014/main" id="{258307B3-257C-4F41-929A-699722329855}"/>
            </a:ext>
          </a:extLst>
        </xdr:cNvPr>
        <xdr:cNvSpPr txBox="1">
          <a:spLocks noChangeArrowheads="1"/>
        </xdr:cNvSpPr>
      </xdr:nvSpPr>
      <xdr:spPr bwMode="auto">
        <a:xfrm>
          <a:off x="23374350" y="14258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38</xdr:row>
      <xdr:rowOff>85725</xdr:rowOff>
    </xdr:from>
    <xdr:ext cx="171450" cy="266700"/>
    <xdr:sp macro="" textlink="">
      <xdr:nvSpPr>
        <xdr:cNvPr id="40" name="Text Box 8">
          <a:extLst>
            <a:ext uri="{FF2B5EF4-FFF2-40B4-BE49-F238E27FC236}">
              <a16:creationId xmlns:a16="http://schemas.microsoft.com/office/drawing/2014/main" id="{50DE2562-7AD9-4C3B-90DC-E0D90291455A}"/>
            </a:ext>
          </a:extLst>
        </xdr:cNvPr>
        <xdr:cNvSpPr txBox="1">
          <a:spLocks noChangeArrowheads="1"/>
        </xdr:cNvSpPr>
      </xdr:nvSpPr>
      <xdr:spPr bwMode="auto">
        <a:xfrm>
          <a:off x="23374350" y="12296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43</xdr:row>
      <xdr:rowOff>142875</xdr:rowOff>
    </xdr:from>
    <xdr:ext cx="171450" cy="271096"/>
    <xdr:sp macro="" textlink="">
      <xdr:nvSpPr>
        <xdr:cNvPr id="41" name="Text Box 9">
          <a:extLst>
            <a:ext uri="{FF2B5EF4-FFF2-40B4-BE49-F238E27FC236}">
              <a16:creationId xmlns:a16="http://schemas.microsoft.com/office/drawing/2014/main" id="{D33F6E9E-CB40-4C76-B190-8C3A1488BDCC}"/>
            </a:ext>
          </a:extLst>
        </xdr:cNvPr>
        <xdr:cNvSpPr txBox="1">
          <a:spLocks noChangeArrowheads="1"/>
        </xdr:cNvSpPr>
      </xdr:nvSpPr>
      <xdr:spPr bwMode="auto">
        <a:xfrm>
          <a:off x="23374350" y="14258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38</xdr:row>
      <xdr:rowOff>85725</xdr:rowOff>
    </xdr:from>
    <xdr:ext cx="171450" cy="266700"/>
    <xdr:sp macro="" textlink="">
      <xdr:nvSpPr>
        <xdr:cNvPr id="42" name="Text Box 11">
          <a:extLst>
            <a:ext uri="{FF2B5EF4-FFF2-40B4-BE49-F238E27FC236}">
              <a16:creationId xmlns:a16="http://schemas.microsoft.com/office/drawing/2014/main" id="{F9CD984B-168E-4A52-B140-63376E7F44AD}"/>
            </a:ext>
          </a:extLst>
        </xdr:cNvPr>
        <xdr:cNvSpPr txBox="1">
          <a:spLocks noChangeArrowheads="1"/>
        </xdr:cNvSpPr>
      </xdr:nvSpPr>
      <xdr:spPr bwMode="auto">
        <a:xfrm>
          <a:off x="23374350" y="12296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43</xdr:row>
      <xdr:rowOff>142875</xdr:rowOff>
    </xdr:from>
    <xdr:ext cx="171450" cy="271096"/>
    <xdr:sp macro="" textlink="">
      <xdr:nvSpPr>
        <xdr:cNvPr id="43" name="Text Box 12">
          <a:extLst>
            <a:ext uri="{FF2B5EF4-FFF2-40B4-BE49-F238E27FC236}">
              <a16:creationId xmlns:a16="http://schemas.microsoft.com/office/drawing/2014/main" id="{C63A76F6-9314-4463-BF69-B39D678FD9E7}"/>
            </a:ext>
          </a:extLst>
        </xdr:cNvPr>
        <xdr:cNvSpPr txBox="1">
          <a:spLocks noChangeArrowheads="1"/>
        </xdr:cNvSpPr>
      </xdr:nvSpPr>
      <xdr:spPr bwMode="auto">
        <a:xfrm>
          <a:off x="23374350" y="14258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twoCellAnchor editAs="oneCell">
    <xdr:from>
      <xdr:col>16</xdr:col>
      <xdr:colOff>1052523</xdr:colOff>
      <xdr:row>0</xdr:row>
      <xdr:rowOff>128437</xdr:rowOff>
    </xdr:from>
    <xdr:to>
      <xdr:col>18</xdr:col>
      <xdr:colOff>528746</xdr:colOff>
      <xdr:row>3</xdr:row>
      <xdr:rowOff>61202</xdr:rowOff>
    </xdr:to>
    <xdr:pic>
      <xdr:nvPicPr>
        <xdr:cNvPr id="44" name="Picture 19">
          <a:extLst>
            <a:ext uri="{FF2B5EF4-FFF2-40B4-BE49-F238E27FC236}">
              <a16:creationId xmlns:a16="http://schemas.microsoft.com/office/drawing/2014/main" id="{D4B87C89-0DB0-4F86-A330-BF68A5F1C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434898" y="128437"/>
          <a:ext cx="1571723" cy="41854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16</xdr:col>
      <xdr:colOff>1052523</xdr:colOff>
      <xdr:row>0</xdr:row>
      <xdr:rowOff>128437</xdr:rowOff>
    </xdr:from>
    <xdr:to>
      <xdr:col>18</xdr:col>
      <xdr:colOff>528746</xdr:colOff>
      <xdr:row>3</xdr:row>
      <xdr:rowOff>146927</xdr:rowOff>
    </xdr:to>
    <xdr:pic>
      <xdr:nvPicPr>
        <xdr:cNvPr id="45" name="Picture 19">
          <a:extLst>
            <a:ext uri="{FF2B5EF4-FFF2-40B4-BE49-F238E27FC236}">
              <a16:creationId xmlns:a16="http://schemas.microsoft.com/office/drawing/2014/main" id="{2F58676F-A721-467B-9415-22B0032BF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434898" y="128437"/>
          <a:ext cx="1571723" cy="504265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rivera\AppData\Local\Microsoft\Windows\INetCache\Content.Outlook\CS4J4X60\BASE%20INFORME%20EJECUCION%20PRESUPUESTAL%20RUBRO%20MAYO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-SIIFF"/>
      <sheetName val="ING ZBOX VIG ACT"/>
      <sheetName val="INGRESOS VIG ANT ZBOX "/>
      <sheetName val="VIGENCIA SIIF"/>
      <sheetName val="RESERVA SIIF"/>
      <sheetName val="CUENTAS POR PAGAR SIIF"/>
      <sheetName val="CONSOLIDADO VIGENCIA"/>
      <sheetName val="CONSOLIDADO RESERVA"/>
      <sheetName val="CONSOLIDADO C X P"/>
      <sheetName val="MES VIGENCIA"/>
      <sheetName val="MES RESERVA"/>
      <sheetName val="MES C X P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C5" t="str">
            <v>A-1-0-1-1</v>
          </cell>
          <cell r="D5" t="str">
            <v>A</v>
          </cell>
          <cell r="E5" t="str">
            <v>1</v>
          </cell>
          <cell r="F5" t="str">
            <v>0</v>
          </cell>
          <cell r="G5" t="str">
            <v>1</v>
          </cell>
          <cell r="H5" t="str">
            <v>1</v>
          </cell>
          <cell r="L5" t="str">
            <v>Propios</v>
          </cell>
          <cell r="M5" t="str">
            <v>20</v>
          </cell>
          <cell r="N5" t="str">
            <v>CSF</v>
          </cell>
          <cell r="O5" t="str">
            <v>SUELDOS DE PERSONAL DE NOMINA</v>
          </cell>
          <cell r="P5">
            <v>11058557000</v>
          </cell>
          <cell r="Q5">
            <v>0</v>
          </cell>
          <cell r="R5">
            <v>0</v>
          </cell>
          <cell r="S5">
            <v>11058557000</v>
          </cell>
          <cell r="T5">
            <v>0</v>
          </cell>
          <cell r="U5">
            <v>8415561877</v>
          </cell>
          <cell r="V5">
            <v>2642995123</v>
          </cell>
          <cell r="W5">
            <v>1810267210</v>
          </cell>
          <cell r="X5">
            <v>1810267210</v>
          </cell>
          <cell r="Y5">
            <v>1810267210</v>
          </cell>
          <cell r="Z5">
            <v>1810267210</v>
          </cell>
        </row>
        <row r="6">
          <cell r="C6" t="str">
            <v>A-1-0-1-4</v>
          </cell>
          <cell r="D6" t="str">
            <v>A</v>
          </cell>
          <cell r="E6" t="str">
            <v>1</v>
          </cell>
          <cell r="F6" t="str">
            <v>0</v>
          </cell>
          <cell r="G6" t="str">
            <v>1</v>
          </cell>
          <cell r="H6" t="str">
            <v>4</v>
          </cell>
          <cell r="L6" t="str">
            <v>Propios</v>
          </cell>
          <cell r="M6" t="str">
            <v>20</v>
          </cell>
          <cell r="N6" t="str">
            <v>CSF</v>
          </cell>
          <cell r="O6" t="str">
            <v>PRIMA TECNICA</v>
          </cell>
          <cell r="P6">
            <v>3568225000</v>
          </cell>
          <cell r="Q6">
            <v>0</v>
          </cell>
          <cell r="R6">
            <v>0</v>
          </cell>
          <cell r="S6">
            <v>3568225000</v>
          </cell>
          <cell r="T6">
            <v>0</v>
          </cell>
          <cell r="U6">
            <v>2226572400</v>
          </cell>
          <cell r="V6">
            <v>1341652600</v>
          </cell>
          <cell r="W6">
            <v>298305923</v>
          </cell>
          <cell r="X6">
            <v>298305923</v>
          </cell>
          <cell r="Y6">
            <v>298305923</v>
          </cell>
          <cell r="Z6">
            <v>298305923</v>
          </cell>
        </row>
        <row r="7">
          <cell r="C7" t="str">
            <v>A-1-0-1-5</v>
          </cell>
          <cell r="D7" t="str">
            <v>A</v>
          </cell>
          <cell r="E7" t="str">
            <v>1</v>
          </cell>
          <cell r="F7" t="str">
            <v>0</v>
          </cell>
          <cell r="G7" t="str">
            <v>1</v>
          </cell>
          <cell r="H7" t="str">
            <v>5</v>
          </cell>
          <cell r="L7" t="str">
            <v>Propios</v>
          </cell>
          <cell r="M7" t="str">
            <v>20</v>
          </cell>
          <cell r="N7" t="str">
            <v>CSF</v>
          </cell>
          <cell r="O7" t="str">
            <v>OTROS</v>
          </cell>
          <cell r="P7">
            <v>3405790000</v>
          </cell>
          <cell r="Q7">
            <v>0</v>
          </cell>
          <cell r="R7">
            <v>0</v>
          </cell>
          <cell r="S7">
            <v>3405790000</v>
          </cell>
          <cell r="T7">
            <v>0</v>
          </cell>
          <cell r="U7">
            <v>2463658355</v>
          </cell>
          <cell r="V7">
            <v>942131645</v>
          </cell>
          <cell r="W7">
            <v>116741960</v>
          </cell>
          <cell r="X7">
            <v>116741960</v>
          </cell>
          <cell r="Y7">
            <v>116741960</v>
          </cell>
          <cell r="Z7">
            <v>116741960</v>
          </cell>
        </row>
        <row r="8">
          <cell r="C8" t="str">
            <v>A-1-0-1-9</v>
          </cell>
          <cell r="D8" t="str">
            <v>A</v>
          </cell>
          <cell r="E8" t="str">
            <v>1</v>
          </cell>
          <cell r="F8" t="str">
            <v>0</v>
          </cell>
          <cell r="G8" t="str">
            <v>1</v>
          </cell>
          <cell r="H8" t="str">
            <v>9</v>
          </cell>
          <cell r="L8" t="str">
            <v>Propios</v>
          </cell>
          <cell r="M8" t="str">
            <v>20</v>
          </cell>
          <cell r="N8" t="str">
            <v>CSF</v>
          </cell>
          <cell r="O8" t="str">
            <v>HORAS EXTRAS, DIAS FESTIVOS E INDEMNIZACION POR VACACIONES</v>
          </cell>
          <cell r="P8">
            <v>114763000</v>
          </cell>
          <cell r="Q8">
            <v>0</v>
          </cell>
          <cell r="R8">
            <v>0</v>
          </cell>
          <cell r="S8">
            <v>114763000</v>
          </cell>
          <cell r="T8">
            <v>0</v>
          </cell>
          <cell r="U8">
            <v>96400920</v>
          </cell>
          <cell r="V8">
            <v>18362080</v>
          </cell>
          <cell r="W8">
            <v>17982066</v>
          </cell>
          <cell r="X8">
            <v>14769142</v>
          </cell>
          <cell r="Y8">
            <v>14769142</v>
          </cell>
          <cell r="Z8">
            <v>14769142</v>
          </cell>
        </row>
        <row r="9">
          <cell r="C9" t="str">
            <v>A-1-0-1-10</v>
          </cell>
          <cell r="D9" t="str">
            <v>A</v>
          </cell>
          <cell r="E9" t="str">
            <v>1</v>
          </cell>
          <cell r="F9" t="str">
            <v>0</v>
          </cell>
          <cell r="G9" t="str">
            <v>1</v>
          </cell>
          <cell r="H9" t="str">
            <v>10</v>
          </cell>
          <cell r="L9" t="str">
            <v>Propios</v>
          </cell>
          <cell r="M9" t="str">
            <v>20</v>
          </cell>
          <cell r="N9" t="str">
            <v>CSF</v>
          </cell>
          <cell r="O9" t="str">
            <v>OTROS GASTOS PERSONALES - PREVIO CONCEPTO DGPPN</v>
          </cell>
          <cell r="P9">
            <v>1204165000</v>
          </cell>
          <cell r="Q9">
            <v>0</v>
          </cell>
          <cell r="R9">
            <v>0</v>
          </cell>
          <cell r="S9">
            <v>1204165000</v>
          </cell>
          <cell r="T9">
            <v>1204165000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</row>
        <row r="10">
          <cell r="C10" t="str">
            <v>A-1-0-2</v>
          </cell>
          <cell r="D10" t="str">
            <v>A</v>
          </cell>
          <cell r="E10" t="str">
            <v>1</v>
          </cell>
          <cell r="F10" t="str">
            <v>0</v>
          </cell>
          <cell r="G10" t="str">
            <v>2</v>
          </cell>
          <cell r="L10" t="str">
            <v>Propios</v>
          </cell>
          <cell r="M10" t="str">
            <v>20</v>
          </cell>
          <cell r="N10" t="str">
            <v>CSF</v>
          </cell>
          <cell r="O10" t="str">
            <v>SERVICIOS PERSONALES INDIRECTOS</v>
          </cell>
          <cell r="P10">
            <v>1621052000</v>
          </cell>
          <cell r="Q10">
            <v>0</v>
          </cell>
          <cell r="R10">
            <v>0</v>
          </cell>
          <cell r="S10">
            <v>1621052000</v>
          </cell>
          <cell r="T10">
            <v>0</v>
          </cell>
          <cell r="U10">
            <v>1584741955</v>
          </cell>
          <cell r="V10">
            <v>36310045</v>
          </cell>
          <cell r="W10">
            <v>1541680225</v>
          </cell>
          <cell r="X10">
            <v>77204044</v>
          </cell>
          <cell r="Y10">
            <v>77204044</v>
          </cell>
          <cell r="Z10">
            <v>72968464</v>
          </cell>
        </row>
        <row r="11">
          <cell r="C11" t="str">
            <v>A-1-0-5</v>
          </cell>
          <cell r="D11" t="str">
            <v>A</v>
          </cell>
          <cell r="E11" t="str">
            <v>1</v>
          </cell>
          <cell r="F11" t="str">
            <v>0</v>
          </cell>
          <cell r="G11" t="str">
            <v>5</v>
          </cell>
          <cell r="L11" t="str">
            <v>Propios</v>
          </cell>
          <cell r="M11" t="str">
            <v>20</v>
          </cell>
          <cell r="N11" t="str">
            <v>CSF</v>
          </cell>
          <cell r="O11" t="str">
            <v>CONTRIBUCIONES INHERENTES A LA NOMINA SECTOR PRIVADO Y PUBLICO</v>
          </cell>
          <cell r="P11">
            <v>5578494000</v>
          </cell>
          <cell r="Q11">
            <v>0</v>
          </cell>
          <cell r="R11">
            <v>0</v>
          </cell>
          <cell r="S11">
            <v>5578494000</v>
          </cell>
          <cell r="T11">
            <v>0</v>
          </cell>
          <cell r="U11">
            <v>4512795200</v>
          </cell>
          <cell r="V11">
            <v>1065698800</v>
          </cell>
          <cell r="W11">
            <v>795135881</v>
          </cell>
          <cell r="X11">
            <v>795135881</v>
          </cell>
          <cell r="Y11">
            <v>795135881</v>
          </cell>
          <cell r="Z11">
            <v>411252071</v>
          </cell>
        </row>
        <row r="12">
          <cell r="C12" t="str">
            <v>A-2-0-3</v>
          </cell>
          <cell r="D12" t="str">
            <v>A</v>
          </cell>
          <cell r="E12" t="str">
            <v>2</v>
          </cell>
          <cell r="F12" t="str">
            <v>0</v>
          </cell>
          <cell r="G12" t="str">
            <v>3</v>
          </cell>
          <cell r="L12" t="str">
            <v>Propios</v>
          </cell>
          <cell r="M12" t="str">
            <v>20</v>
          </cell>
          <cell r="N12" t="str">
            <v>CSF</v>
          </cell>
          <cell r="O12" t="str">
            <v>IMPUESTOS Y MULTAS</v>
          </cell>
          <cell r="P12">
            <v>912648000</v>
          </cell>
          <cell r="Q12">
            <v>0</v>
          </cell>
          <cell r="R12">
            <v>0</v>
          </cell>
          <cell r="S12">
            <v>912648000</v>
          </cell>
          <cell r="T12">
            <v>0</v>
          </cell>
          <cell r="U12">
            <v>426380846</v>
          </cell>
          <cell r="V12">
            <v>486267154</v>
          </cell>
          <cell r="W12">
            <v>423033846</v>
          </cell>
          <cell r="X12">
            <v>315086322.13999999</v>
          </cell>
          <cell r="Y12">
            <v>41933322.140000001</v>
          </cell>
          <cell r="Z12">
            <v>41933322.140000001</v>
          </cell>
        </row>
        <row r="13">
          <cell r="C13" t="str">
            <v>A-2-0-4</v>
          </cell>
          <cell r="D13" t="str">
            <v>A</v>
          </cell>
          <cell r="E13" t="str">
            <v>2</v>
          </cell>
          <cell r="F13" t="str">
            <v>0</v>
          </cell>
          <cell r="G13" t="str">
            <v>4</v>
          </cell>
          <cell r="L13" t="str">
            <v>Propios</v>
          </cell>
          <cell r="M13" t="str">
            <v>20</v>
          </cell>
          <cell r="N13" t="str">
            <v>CSF</v>
          </cell>
          <cell r="O13" t="str">
            <v>ADQUISICION DE BIENES Y SERVICIOS</v>
          </cell>
          <cell r="P13">
            <v>7641226000</v>
          </cell>
          <cell r="Q13">
            <v>0</v>
          </cell>
          <cell r="R13">
            <v>0</v>
          </cell>
          <cell r="S13">
            <v>7641226000</v>
          </cell>
          <cell r="T13">
            <v>0</v>
          </cell>
          <cell r="U13">
            <v>5018828476.6899996</v>
          </cell>
          <cell r="V13">
            <v>2622397523.3099999</v>
          </cell>
          <cell r="W13">
            <v>3493889342.6900001</v>
          </cell>
          <cell r="X13">
            <v>317116726</v>
          </cell>
          <cell r="Y13">
            <v>317116726</v>
          </cell>
          <cell r="Z13">
            <v>117095566</v>
          </cell>
        </row>
        <row r="14">
          <cell r="C14" t="str">
            <v>A-3-2-1-1</v>
          </cell>
          <cell r="D14" t="str">
            <v>A</v>
          </cell>
          <cell r="E14" t="str">
            <v>3</v>
          </cell>
          <cell r="F14" t="str">
            <v>2</v>
          </cell>
          <cell r="G14" t="str">
            <v>1</v>
          </cell>
          <cell r="H14" t="str">
            <v>1</v>
          </cell>
          <cell r="L14" t="str">
            <v>Propios</v>
          </cell>
          <cell r="M14" t="str">
            <v>20</v>
          </cell>
          <cell r="N14" t="str">
            <v>CSF</v>
          </cell>
          <cell r="O14" t="str">
            <v>CUOTA DE AUDITAJE CONTRANAL</v>
          </cell>
          <cell r="P14">
            <v>2702144000</v>
          </cell>
          <cell r="Q14">
            <v>0</v>
          </cell>
          <cell r="R14">
            <v>0</v>
          </cell>
          <cell r="S14">
            <v>2702144000</v>
          </cell>
          <cell r="T14">
            <v>0</v>
          </cell>
          <cell r="U14">
            <v>0</v>
          </cell>
          <cell r="V14">
            <v>2702144000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</row>
        <row r="15">
          <cell r="C15" t="str">
            <v>A-3-2-1-17</v>
          </cell>
          <cell r="D15" t="str">
            <v>A</v>
          </cell>
          <cell r="E15" t="str">
            <v>3</v>
          </cell>
          <cell r="F15" t="str">
            <v>2</v>
          </cell>
          <cell r="G15" t="str">
            <v>1</v>
          </cell>
          <cell r="H15" t="str">
            <v>17</v>
          </cell>
          <cell r="L15" t="str">
            <v>Propios</v>
          </cell>
          <cell r="M15" t="str">
            <v>21</v>
          </cell>
          <cell r="N15" t="str">
            <v>CSF</v>
          </cell>
          <cell r="O15" t="str">
            <v>EXCEDENTES FINANCIEROS -TRANSFERIR A LA NACION</v>
          </cell>
          <cell r="P15">
            <v>270000000000</v>
          </cell>
          <cell r="Q15">
            <v>0</v>
          </cell>
          <cell r="R15">
            <v>0</v>
          </cell>
          <cell r="S15">
            <v>270000000000</v>
          </cell>
          <cell r="T15">
            <v>0</v>
          </cell>
          <cell r="U15">
            <v>270000000000</v>
          </cell>
          <cell r="V15">
            <v>0</v>
          </cell>
          <cell r="W15">
            <v>270000000000</v>
          </cell>
          <cell r="X15">
            <v>270000000000</v>
          </cell>
          <cell r="Y15">
            <v>270000000000</v>
          </cell>
          <cell r="Z15">
            <v>270000000000</v>
          </cell>
        </row>
        <row r="16">
          <cell r="C16" t="str">
            <v>A-3-6-1-1</v>
          </cell>
          <cell r="D16" t="str">
            <v>A</v>
          </cell>
          <cell r="E16" t="str">
            <v>3</v>
          </cell>
          <cell r="F16" t="str">
            <v>6</v>
          </cell>
          <cell r="G16" t="str">
            <v>1</v>
          </cell>
          <cell r="H16" t="str">
            <v>1</v>
          </cell>
          <cell r="L16" t="str">
            <v>Propios</v>
          </cell>
          <cell r="M16" t="str">
            <v>20</v>
          </cell>
          <cell r="N16" t="str">
            <v>CSF</v>
          </cell>
          <cell r="O16" t="str">
            <v>SENTENCIAS Y CONCILIACIONES</v>
          </cell>
          <cell r="P16">
            <v>3877315000</v>
          </cell>
          <cell r="Q16">
            <v>0</v>
          </cell>
          <cell r="R16">
            <v>0</v>
          </cell>
          <cell r="S16">
            <v>3877315000</v>
          </cell>
          <cell r="T16">
            <v>0</v>
          </cell>
          <cell r="U16">
            <v>0</v>
          </cell>
          <cell r="V16">
            <v>3877315000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C17" t="str">
            <v>A-5-1-2-1</v>
          </cell>
          <cell r="D17" t="str">
            <v>A</v>
          </cell>
          <cell r="E17" t="str">
            <v>5</v>
          </cell>
          <cell r="F17" t="str">
            <v>1</v>
          </cell>
          <cell r="G17" t="str">
            <v>2</v>
          </cell>
          <cell r="H17" t="str">
            <v>1</v>
          </cell>
          <cell r="L17" t="str">
            <v>Propios</v>
          </cell>
          <cell r="M17" t="str">
            <v>20</v>
          </cell>
          <cell r="N17" t="str">
            <v>CSF</v>
          </cell>
          <cell r="O17" t="str">
            <v>OTROS GASTOS</v>
          </cell>
          <cell r="P17">
            <v>57727518000</v>
          </cell>
          <cell r="Q17">
            <v>0</v>
          </cell>
          <cell r="R17">
            <v>0</v>
          </cell>
          <cell r="S17">
            <v>57727518000</v>
          </cell>
          <cell r="T17">
            <v>0</v>
          </cell>
          <cell r="U17">
            <v>44447928810.5</v>
          </cell>
          <cell r="V17">
            <v>13279589189.5</v>
          </cell>
          <cell r="W17">
            <v>43719296732</v>
          </cell>
          <cell r="X17">
            <v>2140929915.0699999</v>
          </cell>
          <cell r="Y17">
            <v>2127456413.72</v>
          </cell>
          <cell r="Z17">
            <v>2110620286.46</v>
          </cell>
        </row>
        <row r="18">
          <cell r="C18" t="str">
            <v>C-2103-1900-1</v>
          </cell>
          <cell r="D18" t="str">
            <v>C</v>
          </cell>
          <cell r="E18" t="str">
            <v>2103</v>
          </cell>
          <cell r="F18" t="str">
            <v>1900</v>
          </cell>
          <cell r="G18" t="str">
            <v>1</v>
          </cell>
          <cell r="L18" t="str">
            <v>Propios</v>
          </cell>
          <cell r="M18" t="str">
            <v>20</v>
          </cell>
          <cell r="N18" t="str">
            <v>CSF</v>
          </cell>
          <cell r="O18" t="str">
            <v>DESARROLLO DE CIENCIA Y TECNOLOGÍA PARA EL SECTOR DE HIDROCARBUROS</v>
          </cell>
          <cell r="P18">
            <v>10000000000</v>
          </cell>
          <cell r="Q18">
            <v>0</v>
          </cell>
          <cell r="R18">
            <v>0</v>
          </cell>
          <cell r="S18">
            <v>10000000000</v>
          </cell>
          <cell r="T18">
            <v>0</v>
          </cell>
          <cell r="U18">
            <v>0</v>
          </cell>
          <cell r="V18">
            <v>10000000000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C19" t="str">
            <v>C-2103-1900-2</v>
          </cell>
          <cell r="D19" t="str">
            <v>C</v>
          </cell>
          <cell r="E19" t="str">
            <v>2103</v>
          </cell>
          <cell r="F19" t="str">
            <v>1900</v>
          </cell>
          <cell r="G19" t="str">
            <v>2</v>
          </cell>
          <cell r="L19" t="str">
            <v>Propios</v>
          </cell>
          <cell r="M19" t="str">
            <v>20</v>
          </cell>
          <cell r="N19" t="str">
            <v>CSF</v>
          </cell>
          <cell r="O19" t="str">
            <v>FORTALECIMIENTO DE LA GESTIÓN ARTICULADA PARA LA SOSTENIBILIDAD DEL SECTOR DE HIDROCARBUROS</v>
          </cell>
          <cell r="P19">
            <v>19123000000</v>
          </cell>
          <cell r="Q19">
            <v>0</v>
          </cell>
          <cell r="R19">
            <v>0</v>
          </cell>
          <cell r="S19">
            <v>19123000000</v>
          </cell>
          <cell r="T19">
            <v>0</v>
          </cell>
          <cell r="U19">
            <v>19123000000</v>
          </cell>
          <cell r="V19">
            <v>0</v>
          </cell>
          <cell r="W19">
            <v>19123000000</v>
          </cell>
          <cell r="X19">
            <v>0</v>
          </cell>
          <cell r="Y19">
            <v>0</v>
          </cell>
          <cell r="Z19">
            <v>0</v>
          </cell>
        </row>
        <row r="20">
          <cell r="C20" t="str">
            <v>C-2103-1900-2</v>
          </cell>
          <cell r="D20" t="str">
            <v>C</v>
          </cell>
          <cell r="E20" t="str">
            <v>2103</v>
          </cell>
          <cell r="F20" t="str">
            <v>1900</v>
          </cell>
          <cell r="G20" t="str">
            <v>2</v>
          </cell>
          <cell r="L20" t="str">
            <v>Propios</v>
          </cell>
          <cell r="M20" t="str">
            <v>21</v>
          </cell>
          <cell r="N20" t="str">
            <v>CSF</v>
          </cell>
          <cell r="O20" t="str">
            <v>FORTALECIMIENTO DE LA GESTIÓN ARTICULADA PARA LA SOSTENIBILIDAD DEL SECTOR DE HIDROCARBUROS</v>
          </cell>
          <cell r="P20">
            <v>30000000000</v>
          </cell>
          <cell r="Q20">
            <v>0</v>
          </cell>
          <cell r="R20">
            <v>0</v>
          </cell>
          <cell r="S20">
            <v>30000000000</v>
          </cell>
          <cell r="T20">
            <v>0</v>
          </cell>
          <cell r="U20">
            <v>25576243000</v>
          </cell>
          <cell r="V20">
            <v>4423757000</v>
          </cell>
          <cell r="W20">
            <v>25576243000</v>
          </cell>
          <cell r="X20">
            <v>1234800000</v>
          </cell>
          <cell r="Y20">
            <v>1234800000</v>
          </cell>
          <cell r="Z20">
            <v>1234800000</v>
          </cell>
        </row>
        <row r="21">
          <cell r="C21" t="str">
            <v>C-2103-1900-3</v>
          </cell>
          <cell r="D21" t="str">
            <v>C</v>
          </cell>
          <cell r="E21" t="str">
            <v>2103</v>
          </cell>
          <cell r="F21" t="str">
            <v>1900</v>
          </cell>
          <cell r="G21" t="str">
            <v>3</v>
          </cell>
          <cell r="L21" t="str">
            <v>Propios</v>
          </cell>
          <cell r="M21" t="str">
            <v>20</v>
          </cell>
          <cell r="N21" t="str">
            <v>CSF</v>
          </cell>
          <cell r="O21" t="str">
            <v>ADECUACIÓN DEL MODELO DE PROMOCIÓN DE LOS RECURSOS HIDROCARBURIFEROS FRENTE A LOS FACTORES EXTERNOS</v>
          </cell>
          <cell r="P21">
            <v>10082000000</v>
          </cell>
          <cell r="Q21">
            <v>0</v>
          </cell>
          <cell r="R21">
            <v>0</v>
          </cell>
          <cell r="S21">
            <v>10082000000</v>
          </cell>
          <cell r="T21">
            <v>0</v>
          </cell>
          <cell r="U21">
            <v>5668356108</v>
          </cell>
          <cell r="V21">
            <v>4413643892</v>
          </cell>
          <cell r="W21">
            <v>5222804829</v>
          </cell>
          <cell r="X21">
            <v>42157041</v>
          </cell>
          <cell r="Y21">
            <v>41086041</v>
          </cell>
          <cell r="Z21">
            <v>41086041</v>
          </cell>
        </row>
        <row r="22">
          <cell r="C22" t="str">
            <v>C-2106-1900-1</v>
          </cell>
          <cell r="D22" t="str">
            <v>C</v>
          </cell>
          <cell r="E22" t="str">
            <v>2106</v>
          </cell>
          <cell r="F22" t="str">
            <v>1900</v>
          </cell>
          <cell r="G22" t="str">
            <v>1</v>
          </cell>
          <cell r="L22" t="str">
            <v>Propios</v>
          </cell>
          <cell r="M22" t="str">
            <v>20</v>
          </cell>
          <cell r="N22" t="str">
            <v>CSF</v>
          </cell>
          <cell r="O22" t="str">
            <v>DESARROLLO DE LA EVALUACIÓN DEL POTENCIAL DE HIDROCARBUROS DEL PAÍS</v>
          </cell>
          <cell r="P22">
            <v>34277503000</v>
          </cell>
          <cell r="Q22">
            <v>0</v>
          </cell>
          <cell r="R22">
            <v>0</v>
          </cell>
          <cell r="S22">
            <v>34277503000</v>
          </cell>
          <cell r="T22">
            <v>0</v>
          </cell>
          <cell r="U22">
            <v>14608180291</v>
          </cell>
          <cell r="V22">
            <v>19669322709</v>
          </cell>
          <cell r="W22">
            <v>14608180291</v>
          </cell>
          <cell r="X22">
            <v>0</v>
          </cell>
          <cell r="Y22">
            <v>0</v>
          </cell>
          <cell r="Z22">
            <v>0</v>
          </cell>
        </row>
        <row r="23">
          <cell r="C23" t="str">
            <v>C-2106-1900-1</v>
          </cell>
          <cell r="D23" t="str">
            <v>C</v>
          </cell>
          <cell r="E23" t="str">
            <v>2106</v>
          </cell>
          <cell r="F23" t="str">
            <v>1900</v>
          </cell>
          <cell r="G23" t="str">
            <v>1</v>
          </cell>
          <cell r="L23" t="str">
            <v>Propios</v>
          </cell>
          <cell r="M23" t="str">
            <v>21</v>
          </cell>
          <cell r="N23" t="str">
            <v>CSF</v>
          </cell>
          <cell r="O23" t="str">
            <v>DESARROLLO DE LA EVALUACIÓN DEL POTENCIAL DE HIDROCARBUROS DEL PAÍS</v>
          </cell>
          <cell r="P23">
            <v>152722497000</v>
          </cell>
          <cell r="Q23">
            <v>0</v>
          </cell>
          <cell r="R23">
            <v>0</v>
          </cell>
          <cell r="S23">
            <v>152722497000</v>
          </cell>
          <cell r="T23">
            <v>0</v>
          </cell>
          <cell r="U23">
            <v>56255729486</v>
          </cell>
          <cell r="V23">
            <v>96466767514</v>
          </cell>
          <cell r="W23">
            <v>56255729484</v>
          </cell>
          <cell r="X23">
            <v>81549085</v>
          </cell>
          <cell r="Y23">
            <v>77496419</v>
          </cell>
          <cell r="Z23">
            <v>64748296</v>
          </cell>
        </row>
        <row r="24">
          <cell r="C24" t="str">
            <v>C-2199-1900-1</v>
          </cell>
          <cell r="D24" t="str">
            <v>C</v>
          </cell>
          <cell r="E24" t="str">
            <v>2199</v>
          </cell>
          <cell r="F24" t="str">
            <v>1900</v>
          </cell>
          <cell r="G24" t="str">
            <v>1</v>
          </cell>
          <cell r="L24" t="str">
            <v>Propios</v>
          </cell>
          <cell r="M24" t="str">
            <v>20</v>
          </cell>
          <cell r="N24" t="str">
            <v>CSF</v>
          </cell>
          <cell r="O24" t="str">
            <v>GESTION DE TECNOLOGIAS DE INFORMACION Y COMUNICACIONES</v>
          </cell>
          <cell r="P24">
            <v>14166000000</v>
          </cell>
          <cell r="Q24">
            <v>0</v>
          </cell>
          <cell r="R24">
            <v>0</v>
          </cell>
          <cell r="S24">
            <v>14166000000</v>
          </cell>
          <cell r="T24">
            <v>0</v>
          </cell>
          <cell r="U24">
            <v>1844356995.53</v>
          </cell>
          <cell r="V24">
            <v>12321643004.469999</v>
          </cell>
          <cell r="W24">
            <v>1844356995.53</v>
          </cell>
          <cell r="X24">
            <v>0</v>
          </cell>
          <cell r="Y24">
            <v>0</v>
          </cell>
          <cell r="Z24">
            <v>0</v>
          </cell>
        </row>
        <row r="25">
          <cell r="C25" t="str">
            <v>A-1-0-1-1-1</v>
          </cell>
          <cell r="D25" t="str">
            <v>A</v>
          </cell>
          <cell r="E25" t="str">
            <v>1</v>
          </cell>
          <cell r="F25" t="str">
            <v>0</v>
          </cell>
          <cell r="G25" t="str">
            <v>1</v>
          </cell>
          <cell r="H25" t="str">
            <v>1</v>
          </cell>
          <cell r="I25" t="str">
            <v>1</v>
          </cell>
          <cell r="L25" t="str">
            <v>Propios</v>
          </cell>
          <cell r="M25" t="str">
            <v>20</v>
          </cell>
          <cell r="N25" t="str">
            <v>CSF</v>
          </cell>
          <cell r="O25" t="str">
            <v>SUELDOS</v>
          </cell>
          <cell r="P25">
            <v>9530944590</v>
          </cell>
          <cell r="Q25">
            <v>0</v>
          </cell>
          <cell r="R25">
            <v>0</v>
          </cell>
          <cell r="S25">
            <v>9530944590</v>
          </cell>
          <cell r="T25">
            <v>0</v>
          </cell>
          <cell r="U25">
            <v>7624755672</v>
          </cell>
          <cell r="V25">
            <v>1906188918</v>
          </cell>
          <cell r="W25">
            <v>1762066802</v>
          </cell>
          <cell r="X25">
            <v>1762066802</v>
          </cell>
          <cell r="Y25">
            <v>1762066802</v>
          </cell>
          <cell r="Z25">
            <v>1762066802</v>
          </cell>
        </row>
        <row r="26">
          <cell r="C26" t="str">
            <v>A-1-0-1-1-2</v>
          </cell>
          <cell r="D26" t="str">
            <v>A</v>
          </cell>
          <cell r="E26" t="str">
            <v>1</v>
          </cell>
          <cell r="F26" t="str">
            <v>0</v>
          </cell>
          <cell r="G26" t="str">
            <v>1</v>
          </cell>
          <cell r="H26" t="str">
            <v>1</v>
          </cell>
          <cell r="I26" t="str">
            <v>2</v>
          </cell>
          <cell r="L26" t="str">
            <v>Propios</v>
          </cell>
          <cell r="M26" t="str">
            <v>20</v>
          </cell>
          <cell r="N26" t="str">
            <v>CSF</v>
          </cell>
          <cell r="O26" t="str">
            <v>SUELDOS DE VACACIONES</v>
          </cell>
          <cell r="P26">
            <v>1437612410</v>
          </cell>
          <cell r="Q26">
            <v>0</v>
          </cell>
          <cell r="R26">
            <v>0</v>
          </cell>
          <cell r="S26">
            <v>1437612410</v>
          </cell>
          <cell r="T26">
            <v>0</v>
          </cell>
          <cell r="U26">
            <v>718806205</v>
          </cell>
          <cell r="V26">
            <v>718806205</v>
          </cell>
          <cell r="W26">
            <v>36838453</v>
          </cell>
          <cell r="X26">
            <v>36838453</v>
          </cell>
          <cell r="Y26">
            <v>36838453</v>
          </cell>
          <cell r="Z26">
            <v>36838453</v>
          </cell>
        </row>
        <row r="27">
          <cell r="C27" t="str">
            <v>A-1-0-1-1-4</v>
          </cell>
          <cell r="D27" t="str">
            <v>A</v>
          </cell>
          <cell r="E27" t="str">
            <v>1</v>
          </cell>
          <cell r="F27" t="str">
            <v>0</v>
          </cell>
          <cell r="G27" t="str">
            <v>1</v>
          </cell>
          <cell r="H27" t="str">
            <v>1</v>
          </cell>
          <cell r="I27" t="str">
            <v>4</v>
          </cell>
          <cell r="L27" t="str">
            <v>Propios</v>
          </cell>
          <cell r="M27" t="str">
            <v>20</v>
          </cell>
          <cell r="N27" t="str">
            <v>CSF</v>
          </cell>
          <cell r="O27" t="str">
            <v>INCAPACIDADES Y LICENCIA DE MATERNIDAD</v>
          </cell>
          <cell r="P27">
            <v>90000000</v>
          </cell>
          <cell r="Q27">
            <v>0</v>
          </cell>
          <cell r="R27">
            <v>0</v>
          </cell>
          <cell r="S27">
            <v>90000000</v>
          </cell>
          <cell r="T27">
            <v>0</v>
          </cell>
          <cell r="U27">
            <v>72000000</v>
          </cell>
          <cell r="V27">
            <v>18000000</v>
          </cell>
          <cell r="W27">
            <v>11361955</v>
          </cell>
          <cell r="X27">
            <v>11361955</v>
          </cell>
          <cell r="Y27">
            <v>11361955</v>
          </cell>
          <cell r="Z27">
            <v>11361955</v>
          </cell>
        </row>
        <row r="28">
          <cell r="C28" t="str">
            <v>A-1-0-1-4-1</v>
          </cell>
          <cell r="D28" t="str">
            <v>A</v>
          </cell>
          <cell r="E28" t="str">
            <v>1</v>
          </cell>
          <cell r="F28" t="str">
            <v>0</v>
          </cell>
          <cell r="G28" t="str">
            <v>1</v>
          </cell>
          <cell r="H28" t="str">
            <v>4</v>
          </cell>
          <cell r="I28" t="str">
            <v>1</v>
          </cell>
          <cell r="L28" t="str">
            <v>Propios</v>
          </cell>
          <cell r="M28" t="str">
            <v>20</v>
          </cell>
          <cell r="N28" t="str">
            <v>CSF</v>
          </cell>
          <cell r="O28" t="str">
            <v>PRIMA TECNICA SALARIAL</v>
          </cell>
          <cell r="P28">
            <v>3140038000</v>
          </cell>
          <cell r="Q28">
            <v>0</v>
          </cell>
          <cell r="R28">
            <v>0</v>
          </cell>
          <cell r="S28">
            <v>3140038000</v>
          </cell>
          <cell r="T28">
            <v>0</v>
          </cell>
          <cell r="U28">
            <v>1884022800</v>
          </cell>
          <cell r="V28">
            <v>1256015200</v>
          </cell>
          <cell r="W28">
            <v>150984078</v>
          </cell>
          <cell r="X28">
            <v>150984078</v>
          </cell>
          <cell r="Y28">
            <v>150984078</v>
          </cell>
          <cell r="Z28">
            <v>150984078</v>
          </cell>
        </row>
        <row r="29">
          <cell r="C29" t="str">
            <v>A-1-0-1-4-2</v>
          </cell>
          <cell r="D29" t="str">
            <v>A</v>
          </cell>
          <cell r="E29" t="str">
            <v>1</v>
          </cell>
          <cell r="F29" t="str">
            <v>0</v>
          </cell>
          <cell r="G29" t="str">
            <v>1</v>
          </cell>
          <cell r="H29" t="str">
            <v>4</v>
          </cell>
          <cell r="I29" t="str">
            <v>2</v>
          </cell>
          <cell r="L29" t="str">
            <v>Propios</v>
          </cell>
          <cell r="M29" t="str">
            <v>20</v>
          </cell>
          <cell r="N29" t="str">
            <v>CSF</v>
          </cell>
          <cell r="O29" t="str">
            <v>PRIMA TECNICA NO SALARIAL</v>
          </cell>
          <cell r="P29">
            <v>428187000</v>
          </cell>
          <cell r="Q29">
            <v>0</v>
          </cell>
          <cell r="R29">
            <v>0</v>
          </cell>
          <cell r="S29">
            <v>428187000</v>
          </cell>
          <cell r="T29">
            <v>0</v>
          </cell>
          <cell r="U29">
            <v>342549600</v>
          </cell>
          <cell r="V29">
            <v>85637400</v>
          </cell>
          <cell r="W29">
            <v>147321845</v>
          </cell>
          <cell r="X29">
            <v>147321845</v>
          </cell>
          <cell r="Y29">
            <v>147321845</v>
          </cell>
          <cell r="Z29">
            <v>147321845</v>
          </cell>
        </row>
        <row r="30">
          <cell r="C30" t="str">
            <v>A-1-0-1-5-2</v>
          </cell>
          <cell r="D30" t="str">
            <v>A</v>
          </cell>
          <cell r="E30" t="str">
            <v>1</v>
          </cell>
          <cell r="F30" t="str">
            <v>0</v>
          </cell>
          <cell r="G30" t="str">
            <v>1</v>
          </cell>
          <cell r="H30" t="str">
            <v>5</v>
          </cell>
          <cell r="I30" t="str">
            <v>2</v>
          </cell>
          <cell r="L30" t="str">
            <v>Propios</v>
          </cell>
          <cell r="M30" t="str">
            <v>20</v>
          </cell>
          <cell r="N30" t="str">
            <v>CSF</v>
          </cell>
          <cell r="O30" t="str">
            <v>BONIFICACION POR SERVICIOS PRESTADOS</v>
          </cell>
          <cell r="P30">
            <v>408734404</v>
          </cell>
          <cell r="Q30">
            <v>0</v>
          </cell>
          <cell r="R30">
            <v>0</v>
          </cell>
          <cell r="S30">
            <v>408734404</v>
          </cell>
          <cell r="T30">
            <v>0</v>
          </cell>
          <cell r="U30">
            <v>326987523</v>
          </cell>
          <cell r="V30">
            <v>81746881</v>
          </cell>
          <cell r="W30">
            <v>78646433</v>
          </cell>
          <cell r="X30">
            <v>78646433</v>
          </cell>
          <cell r="Y30">
            <v>78646433</v>
          </cell>
          <cell r="Z30">
            <v>78646433</v>
          </cell>
        </row>
        <row r="31">
          <cell r="C31" t="str">
            <v>A-1-0-1-5-5</v>
          </cell>
          <cell r="D31" t="str">
            <v>A</v>
          </cell>
          <cell r="E31" t="str">
            <v>1</v>
          </cell>
          <cell r="F31" t="str">
            <v>0</v>
          </cell>
          <cell r="G31" t="str">
            <v>1</v>
          </cell>
          <cell r="H31" t="str">
            <v>5</v>
          </cell>
          <cell r="I31" t="str">
            <v>5</v>
          </cell>
          <cell r="L31" t="str">
            <v>Propios</v>
          </cell>
          <cell r="M31" t="str">
            <v>20</v>
          </cell>
          <cell r="N31" t="str">
            <v>CSF</v>
          </cell>
          <cell r="O31" t="str">
            <v>BONIFICACION ESPECIAL DE RECREACION</v>
          </cell>
          <cell r="P31">
            <v>60234701</v>
          </cell>
          <cell r="Q31">
            <v>0</v>
          </cell>
          <cell r="R31">
            <v>0</v>
          </cell>
          <cell r="S31">
            <v>60234701</v>
          </cell>
          <cell r="T31">
            <v>0</v>
          </cell>
          <cell r="U31">
            <v>48187761</v>
          </cell>
          <cell r="V31">
            <v>12046940</v>
          </cell>
          <cell r="W31">
            <v>3560353</v>
          </cell>
          <cell r="X31">
            <v>3560353</v>
          </cell>
          <cell r="Y31">
            <v>3560353</v>
          </cell>
          <cell r="Z31">
            <v>3560353</v>
          </cell>
        </row>
        <row r="32">
          <cell r="C32" t="str">
            <v>A-1-0-1-5-14</v>
          </cell>
          <cell r="D32" t="str">
            <v>A</v>
          </cell>
          <cell r="E32" t="str">
            <v>1</v>
          </cell>
          <cell r="F32" t="str">
            <v>0</v>
          </cell>
          <cell r="G32" t="str">
            <v>1</v>
          </cell>
          <cell r="H32" t="str">
            <v>5</v>
          </cell>
          <cell r="I32" t="str">
            <v>14</v>
          </cell>
          <cell r="L32" t="str">
            <v>Propios</v>
          </cell>
          <cell r="M32" t="str">
            <v>20</v>
          </cell>
          <cell r="N32" t="str">
            <v>CSF</v>
          </cell>
          <cell r="O32" t="str">
            <v>PRIMA DE SERVICIO</v>
          </cell>
          <cell r="P32">
            <v>600936892</v>
          </cell>
          <cell r="Q32">
            <v>0</v>
          </cell>
          <cell r="R32">
            <v>0</v>
          </cell>
          <cell r="S32">
            <v>600936892</v>
          </cell>
          <cell r="T32">
            <v>0</v>
          </cell>
          <cell r="U32">
            <v>480749514</v>
          </cell>
          <cell r="V32">
            <v>120187378</v>
          </cell>
          <cell r="W32">
            <v>2592712</v>
          </cell>
          <cell r="X32">
            <v>2592712</v>
          </cell>
          <cell r="Y32">
            <v>2592712</v>
          </cell>
          <cell r="Z32">
            <v>2592712</v>
          </cell>
        </row>
        <row r="33">
          <cell r="C33" t="str">
            <v>A-1-0-1-5-15</v>
          </cell>
          <cell r="D33" t="str">
            <v>A</v>
          </cell>
          <cell r="E33" t="str">
            <v>1</v>
          </cell>
          <cell r="F33" t="str">
            <v>0</v>
          </cell>
          <cell r="G33" t="str">
            <v>1</v>
          </cell>
          <cell r="H33" t="str">
            <v>5</v>
          </cell>
          <cell r="I33" t="str">
            <v>15</v>
          </cell>
          <cell r="L33" t="str">
            <v>Propios</v>
          </cell>
          <cell r="M33" t="str">
            <v>20</v>
          </cell>
          <cell r="N33" t="str">
            <v>CSF</v>
          </cell>
          <cell r="O33" t="str">
            <v>PRIMA DE VACACIONES</v>
          </cell>
          <cell r="P33">
            <v>625975930</v>
          </cell>
          <cell r="Q33">
            <v>0</v>
          </cell>
          <cell r="R33">
            <v>0</v>
          </cell>
          <cell r="S33">
            <v>625975930</v>
          </cell>
          <cell r="T33">
            <v>0</v>
          </cell>
          <cell r="U33">
            <v>500780744</v>
          </cell>
          <cell r="V33">
            <v>125195186</v>
          </cell>
          <cell r="W33">
            <v>30990762</v>
          </cell>
          <cell r="X33">
            <v>30990762</v>
          </cell>
          <cell r="Y33">
            <v>30990762</v>
          </cell>
          <cell r="Z33">
            <v>30990762</v>
          </cell>
        </row>
        <row r="34">
          <cell r="C34" t="str">
            <v>A-1-0-1-5-16</v>
          </cell>
          <cell r="D34" t="str">
            <v>A</v>
          </cell>
          <cell r="E34" t="str">
            <v>1</v>
          </cell>
          <cell r="F34" t="str">
            <v>0</v>
          </cell>
          <cell r="G34" t="str">
            <v>1</v>
          </cell>
          <cell r="H34" t="str">
            <v>5</v>
          </cell>
          <cell r="I34" t="str">
            <v>16</v>
          </cell>
          <cell r="L34" t="str">
            <v>Propios</v>
          </cell>
          <cell r="M34" t="str">
            <v>20</v>
          </cell>
          <cell r="N34" t="str">
            <v>CSF</v>
          </cell>
          <cell r="O34" t="str">
            <v>PRIMA DE NAVIDAD</v>
          </cell>
          <cell r="P34">
            <v>1304116520</v>
          </cell>
          <cell r="Q34">
            <v>0</v>
          </cell>
          <cell r="R34">
            <v>0</v>
          </cell>
          <cell r="S34">
            <v>1304116520</v>
          </cell>
          <cell r="T34">
            <v>0</v>
          </cell>
          <cell r="U34">
            <v>1043293216</v>
          </cell>
          <cell r="V34">
            <v>260823304</v>
          </cell>
          <cell r="W34">
            <v>951700</v>
          </cell>
          <cell r="X34">
            <v>951700</v>
          </cell>
          <cell r="Y34">
            <v>951700</v>
          </cell>
          <cell r="Z34">
            <v>951700</v>
          </cell>
        </row>
        <row r="35">
          <cell r="C35" t="str">
            <v>A-1-0-1-5-47</v>
          </cell>
          <cell r="D35" t="str">
            <v>A</v>
          </cell>
          <cell r="E35" t="str">
            <v>1</v>
          </cell>
          <cell r="F35" t="str">
            <v>0</v>
          </cell>
          <cell r="G35" t="str">
            <v>1</v>
          </cell>
          <cell r="H35" t="str">
            <v>5</v>
          </cell>
          <cell r="I35" t="str">
            <v>47</v>
          </cell>
          <cell r="L35" t="str">
            <v>Propios</v>
          </cell>
          <cell r="M35" t="str">
            <v>20</v>
          </cell>
          <cell r="N35" t="str">
            <v>CSF</v>
          </cell>
          <cell r="O35" t="str">
            <v>PRIMA DE COORDINACION</v>
          </cell>
          <cell r="P35">
            <v>342131956</v>
          </cell>
          <cell r="Q35">
            <v>0</v>
          </cell>
          <cell r="R35">
            <v>0</v>
          </cell>
          <cell r="S35">
            <v>342131956</v>
          </cell>
          <cell r="T35">
            <v>0</v>
          </cell>
          <cell r="U35">
            <v>0</v>
          </cell>
          <cell r="V35">
            <v>342131956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</row>
        <row r="36">
          <cell r="C36" t="str">
            <v>A-1-0-1-5-92</v>
          </cell>
          <cell r="D36" t="str">
            <v>A</v>
          </cell>
          <cell r="E36" t="str">
            <v>1</v>
          </cell>
          <cell r="F36" t="str">
            <v>0</v>
          </cell>
          <cell r="G36" t="str">
            <v>1</v>
          </cell>
          <cell r="H36" t="str">
            <v>5</v>
          </cell>
          <cell r="I36" t="str">
            <v>92</v>
          </cell>
          <cell r="L36" t="str">
            <v>Propios</v>
          </cell>
          <cell r="M36" t="str">
            <v>20</v>
          </cell>
          <cell r="N36" t="str">
            <v>CSF</v>
          </cell>
          <cell r="O36" t="str">
            <v>BONIFICACION DE DIRECCION</v>
          </cell>
          <cell r="P36">
            <v>63659597</v>
          </cell>
          <cell r="Q36">
            <v>0</v>
          </cell>
          <cell r="R36">
            <v>0</v>
          </cell>
          <cell r="S36">
            <v>63659597</v>
          </cell>
          <cell r="T36">
            <v>0</v>
          </cell>
          <cell r="U36">
            <v>63659597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</row>
        <row r="37">
          <cell r="C37" t="str">
            <v>A-1-0-1-9-1</v>
          </cell>
          <cell r="D37" t="str">
            <v>A</v>
          </cell>
          <cell r="E37" t="str">
            <v>1</v>
          </cell>
          <cell r="F37" t="str">
            <v>0</v>
          </cell>
          <cell r="G37" t="str">
            <v>1</v>
          </cell>
          <cell r="H37" t="str">
            <v>9</v>
          </cell>
          <cell r="I37" t="str">
            <v>1</v>
          </cell>
          <cell r="L37" t="str">
            <v>Propios</v>
          </cell>
          <cell r="M37" t="str">
            <v>20</v>
          </cell>
          <cell r="N37" t="str">
            <v>CSF</v>
          </cell>
          <cell r="O37" t="str">
            <v>HORAS EXTRAS</v>
          </cell>
          <cell r="P37">
            <v>22952600</v>
          </cell>
          <cell r="Q37">
            <v>0</v>
          </cell>
          <cell r="R37">
            <v>0</v>
          </cell>
          <cell r="S37">
            <v>22952600</v>
          </cell>
          <cell r="T37">
            <v>0</v>
          </cell>
          <cell r="U37">
            <v>22952600</v>
          </cell>
          <cell r="V37">
            <v>0</v>
          </cell>
          <cell r="W37">
            <v>8442120</v>
          </cell>
          <cell r="X37">
            <v>5229196</v>
          </cell>
          <cell r="Y37">
            <v>5229196</v>
          </cell>
          <cell r="Z37">
            <v>5229196</v>
          </cell>
        </row>
        <row r="38">
          <cell r="C38" t="str">
            <v>A-1-0-1-9-3</v>
          </cell>
          <cell r="D38" t="str">
            <v>A</v>
          </cell>
          <cell r="E38" t="str">
            <v>1</v>
          </cell>
          <cell r="F38" t="str">
            <v>0</v>
          </cell>
          <cell r="G38" t="str">
            <v>1</v>
          </cell>
          <cell r="H38" t="str">
            <v>9</v>
          </cell>
          <cell r="I38" t="str">
            <v>3</v>
          </cell>
          <cell r="L38" t="str">
            <v>Propios</v>
          </cell>
          <cell r="M38" t="str">
            <v>20</v>
          </cell>
          <cell r="N38" t="str">
            <v>CSF</v>
          </cell>
          <cell r="O38" t="str">
            <v>INDEMNIZACION POR VACACIONES</v>
          </cell>
          <cell r="P38">
            <v>91810400</v>
          </cell>
          <cell r="Q38">
            <v>0</v>
          </cell>
          <cell r="R38">
            <v>0</v>
          </cell>
          <cell r="S38">
            <v>91810400</v>
          </cell>
          <cell r="T38">
            <v>0</v>
          </cell>
          <cell r="U38">
            <v>73448320</v>
          </cell>
          <cell r="V38">
            <v>18362080</v>
          </cell>
          <cell r="W38">
            <v>9539946</v>
          </cell>
          <cell r="X38">
            <v>9539946</v>
          </cell>
          <cell r="Y38">
            <v>9539946</v>
          </cell>
          <cell r="Z38">
            <v>9539946</v>
          </cell>
        </row>
        <row r="39">
          <cell r="C39" t="str">
            <v>A-1-0-2-12</v>
          </cell>
          <cell r="D39" t="str">
            <v>A</v>
          </cell>
          <cell r="E39" t="str">
            <v>1</v>
          </cell>
          <cell r="F39" t="str">
            <v>0</v>
          </cell>
          <cell r="G39" t="str">
            <v>2</v>
          </cell>
          <cell r="H39" t="str">
            <v>12</v>
          </cell>
          <cell r="L39" t="str">
            <v>Propios</v>
          </cell>
          <cell r="M39" t="str">
            <v>20</v>
          </cell>
          <cell r="N39" t="str">
            <v>CSF</v>
          </cell>
          <cell r="O39" t="str">
            <v>HONORARIOS</v>
          </cell>
          <cell r="P39">
            <v>1579847892</v>
          </cell>
          <cell r="Q39">
            <v>0</v>
          </cell>
          <cell r="R39">
            <v>100940437</v>
          </cell>
          <cell r="S39">
            <v>1478907455</v>
          </cell>
          <cell r="T39">
            <v>0</v>
          </cell>
          <cell r="U39">
            <v>1444710491</v>
          </cell>
          <cell r="V39">
            <v>34196964</v>
          </cell>
          <cell r="W39">
            <v>1401648761</v>
          </cell>
          <cell r="X39">
            <v>71047078</v>
          </cell>
          <cell r="Y39">
            <v>71047078</v>
          </cell>
          <cell r="Z39">
            <v>66811498</v>
          </cell>
        </row>
        <row r="40">
          <cell r="C40" t="str">
            <v>A-1-0-2-14</v>
          </cell>
          <cell r="D40" t="str">
            <v>A</v>
          </cell>
          <cell r="E40" t="str">
            <v>1</v>
          </cell>
          <cell r="F40" t="str">
            <v>0</v>
          </cell>
          <cell r="G40" t="str">
            <v>2</v>
          </cell>
          <cell r="H40" t="str">
            <v>14</v>
          </cell>
          <cell r="L40" t="str">
            <v>Propios</v>
          </cell>
          <cell r="M40" t="str">
            <v>20</v>
          </cell>
          <cell r="N40" t="str">
            <v>CSF</v>
          </cell>
          <cell r="O40" t="str">
            <v>REMUNERACION SERVICIOS TECNICOS</v>
          </cell>
          <cell r="P40">
            <v>40174108</v>
          </cell>
          <cell r="Q40">
            <v>100940437</v>
          </cell>
          <cell r="R40">
            <v>0</v>
          </cell>
          <cell r="S40">
            <v>141114545</v>
          </cell>
          <cell r="T40">
            <v>0</v>
          </cell>
          <cell r="U40">
            <v>140031464</v>
          </cell>
          <cell r="V40">
            <v>1083081</v>
          </cell>
          <cell r="W40">
            <v>140031464</v>
          </cell>
          <cell r="X40">
            <v>6156966</v>
          </cell>
          <cell r="Y40">
            <v>6156966</v>
          </cell>
          <cell r="Z40">
            <v>6156966</v>
          </cell>
        </row>
        <row r="41">
          <cell r="C41" t="str">
            <v>A-1-0-2-100</v>
          </cell>
          <cell r="D41" t="str">
            <v>A</v>
          </cell>
          <cell r="E41" t="str">
            <v>1</v>
          </cell>
          <cell r="F41" t="str">
            <v>0</v>
          </cell>
          <cell r="G41" t="str">
            <v>2</v>
          </cell>
          <cell r="H41" t="str">
            <v>100</v>
          </cell>
          <cell r="L41" t="str">
            <v>Propios</v>
          </cell>
          <cell r="M41" t="str">
            <v>20</v>
          </cell>
          <cell r="N41" t="str">
            <v>CSF</v>
          </cell>
          <cell r="O41" t="str">
            <v>OTROS SERVICIOS PERSONALES INDIRECTOS</v>
          </cell>
          <cell r="P41">
            <v>1030000</v>
          </cell>
          <cell r="Q41">
            <v>0</v>
          </cell>
          <cell r="R41">
            <v>0</v>
          </cell>
          <cell r="S41">
            <v>1030000</v>
          </cell>
          <cell r="T41">
            <v>0</v>
          </cell>
          <cell r="U41">
            <v>0</v>
          </cell>
          <cell r="V41">
            <v>1030000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</row>
        <row r="42">
          <cell r="C42" t="str">
            <v>A-1-0-5-1-1</v>
          </cell>
          <cell r="D42" t="str">
            <v>A</v>
          </cell>
          <cell r="E42" t="str">
            <v>1</v>
          </cell>
          <cell r="F42" t="str">
            <v>0</v>
          </cell>
          <cell r="G42" t="str">
            <v>5</v>
          </cell>
          <cell r="H42" t="str">
            <v>1</v>
          </cell>
          <cell r="I42" t="str">
            <v>1</v>
          </cell>
          <cell r="L42" t="str">
            <v>Propios</v>
          </cell>
          <cell r="M42" t="str">
            <v>20</v>
          </cell>
          <cell r="N42" t="str">
            <v>CSF</v>
          </cell>
          <cell r="O42" t="str">
            <v>CAJAS DE COMPENSACION PRIVADAS</v>
          </cell>
          <cell r="P42">
            <v>532250335</v>
          </cell>
          <cell r="Q42">
            <v>0</v>
          </cell>
          <cell r="R42">
            <v>0</v>
          </cell>
          <cell r="S42">
            <v>532250335</v>
          </cell>
          <cell r="T42">
            <v>0</v>
          </cell>
          <cell r="U42">
            <v>425800268</v>
          </cell>
          <cell r="V42">
            <v>106450067</v>
          </cell>
          <cell r="W42">
            <v>80252600</v>
          </cell>
          <cell r="X42">
            <v>80252600</v>
          </cell>
          <cell r="Y42">
            <v>80252600</v>
          </cell>
          <cell r="Z42">
            <v>40142700</v>
          </cell>
        </row>
        <row r="43">
          <cell r="C43" t="str">
            <v>A-1-0-5-1-3</v>
          </cell>
          <cell r="D43" t="str">
            <v>A</v>
          </cell>
          <cell r="E43" t="str">
            <v>1</v>
          </cell>
          <cell r="F43" t="str">
            <v>0</v>
          </cell>
          <cell r="G43" t="str">
            <v>5</v>
          </cell>
          <cell r="H43" t="str">
            <v>1</v>
          </cell>
          <cell r="I43" t="str">
            <v>3</v>
          </cell>
          <cell r="L43" t="str">
            <v>Propios</v>
          </cell>
          <cell r="M43" t="str">
            <v>20</v>
          </cell>
          <cell r="N43" t="str">
            <v>CSF</v>
          </cell>
          <cell r="O43" t="str">
            <v>FONDOS ADMINISTRADORES DE PENSIONES PRIVADOS</v>
          </cell>
          <cell r="P43">
            <v>699750073</v>
          </cell>
          <cell r="Q43">
            <v>0</v>
          </cell>
          <cell r="R43">
            <v>0</v>
          </cell>
          <cell r="S43">
            <v>699750073</v>
          </cell>
          <cell r="T43">
            <v>0</v>
          </cell>
          <cell r="U43">
            <v>559800058</v>
          </cell>
          <cell r="V43">
            <v>139950015</v>
          </cell>
          <cell r="W43">
            <v>107485305</v>
          </cell>
          <cell r="X43">
            <v>107485305</v>
          </cell>
          <cell r="Y43">
            <v>107485305</v>
          </cell>
          <cell r="Z43">
            <v>53994074</v>
          </cell>
        </row>
        <row r="44">
          <cell r="C44" t="str">
            <v>A-1-0-5-1-4</v>
          </cell>
          <cell r="D44" t="str">
            <v>A</v>
          </cell>
          <cell r="E44" t="str">
            <v>1</v>
          </cell>
          <cell r="F44" t="str">
            <v>0</v>
          </cell>
          <cell r="G44" t="str">
            <v>5</v>
          </cell>
          <cell r="H44" t="str">
            <v>1</v>
          </cell>
          <cell r="I44" t="str">
            <v>4</v>
          </cell>
          <cell r="L44" t="str">
            <v>Propios</v>
          </cell>
          <cell r="M44" t="str">
            <v>20</v>
          </cell>
          <cell r="N44" t="str">
            <v>CSF</v>
          </cell>
          <cell r="O44" t="str">
            <v>EMPRESAS PRIVADAS PROMOTORAS DE SALUD</v>
          </cell>
          <cell r="P44">
            <v>964564392</v>
          </cell>
          <cell r="Q44">
            <v>0</v>
          </cell>
          <cell r="R44">
            <v>0</v>
          </cell>
          <cell r="S44">
            <v>964564392</v>
          </cell>
          <cell r="T44">
            <v>0</v>
          </cell>
          <cell r="U44">
            <v>771651514</v>
          </cell>
          <cell r="V44">
            <v>192912878</v>
          </cell>
          <cell r="W44">
            <v>178037707</v>
          </cell>
          <cell r="X44">
            <v>178037707</v>
          </cell>
          <cell r="Y44">
            <v>178037707</v>
          </cell>
          <cell r="Z44">
            <v>92730488</v>
          </cell>
        </row>
        <row r="45">
          <cell r="C45" t="str">
            <v>A-1-0-5-1-5</v>
          </cell>
          <cell r="D45" t="str">
            <v>A</v>
          </cell>
          <cell r="E45" t="str">
            <v>1</v>
          </cell>
          <cell r="F45" t="str">
            <v>0</v>
          </cell>
          <cell r="G45" t="str">
            <v>5</v>
          </cell>
          <cell r="H45" t="str">
            <v>1</v>
          </cell>
          <cell r="I45" t="str">
            <v>5</v>
          </cell>
          <cell r="L45" t="str">
            <v>Propios</v>
          </cell>
          <cell r="M45" t="str">
            <v>20</v>
          </cell>
          <cell r="N45" t="str">
            <v>CSF</v>
          </cell>
          <cell r="O45" t="str">
            <v>ADMINISTRADORAS PRIVADAS DE APORTES PARA ACCIDENTES DE TRABAJO Y ENFERMEDADES PROFESIONALES</v>
          </cell>
          <cell r="P45">
            <v>255041842</v>
          </cell>
          <cell r="Q45">
            <v>0</v>
          </cell>
          <cell r="R45">
            <v>30000000</v>
          </cell>
          <cell r="S45">
            <v>225041842</v>
          </cell>
          <cell r="T45">
            <v>0</v>
          </cell>
          <cell r="U45">
            <v>224033474</v>
          </cell>
          <cell r="V45">
            <v>1008368</v>
          </cell>
          <cell r="W45">
            <v>12286800</v>
          </cell>
          <cell r="X45">
            <v>12286800</v>
          </cell>
          <cell r="Y45">
            <v>12286800</v>
          </cell>
          <cell r="Z45">
            <v>5062200</v>
          </cell>
        </row>
        <row r="46">
          <cell r="C46" t="str">
            <v>A-1-0-5-2-2</v>
          </cell>
          <cell r="D46" t="str">
            <v>A</v>
          </cell>
          <cell r="E46" t="str">
            <v>1</v>
          </cell>
          <cell r="F46" t="str">
            <v>0</v>
          </cell>
          <cell r="G46" t="str">
            <v>5</v>
          </cell>
          <cell r="H46" t="str">
            <v>2</v>
          </cell>
          <cell r="I46" t="str">
            <v>2</v>
          </cell>
          <cell r="L46" t="str">
            <v>Propios</v>
          </cell>
          <cell r="M46" t="str">
            <v>20</v>
          </cell>
          <cell r="N46" t="str">
            <v>CSF</v>
          </cell>
          <cell r="O46" t="str">
            <v>FONDO NACIONAL DEL AHORRO</v>
          </cell>
          <cell r="P46">
            <v>1136908223</v>
          </cell>
          <cell r="Q46">
            <v>0</v>
          </cell>
          <cell r="R46">
            <v>0</v>
          </cell>
          <cell r="S46">
            <v>1136908223</v>
          </cell>
          <cell r="T46">
            <v>0</v>
          </cell>
          <cell r="U46">
            <v>909526578</v>
          </cell>
          <cell r="V46">
            <v>227381645</v>
          </cell>
          <cell r="W46">
            <v>178641457</v>
          </cell>
          <cell r="X46">
            <v>178641457</v>
          </cell>
          <cell r="Y46">
            <v>178641457</v>
          </cell>
          <cell r="Z46">
            <v>94764611</v>
          </cell>
        </row>
        <row r="47">
          <cell r="C47" t="str">
            <v>A-1-0-5-2-3</v>
          </cell>
          <cell r="D47" t="str">
            <v>A</v>
          </cell>
          <cell r="E47" t="str">
            <v>1</v>
          </cell>
          <cell r="F47" t="str">
            <v>0</v>
          </cell>
          <cell r="G47" t="str">
            <v>5</v>
          </cell>
          <cell r="H47" t="str">
            <v>2</v>
          </cell>
          <cell r="I47" t="str">
            <v>3</v>
          </cell>
          <cell r="L47" t="str">
            <v>Propios</v>
          </cell>
          <cell r="M47" t="str">
            <v>20</v>
          </cell>
          <cell r="N47" t="str">
            <v>CSF</v>
          </cell>
          <cell r="O47" t="str">
            <v>FONDOS ADMINISTRADORES DE PENSIONES PUBLICOS</v>
          </cell>
          <cell r="P47">
            <v>1361737965</v>
          </cell>
          <cell r="Q47">
            <v>0</v>
          </cell>
          <cell r="R47">
            <v>0</v>
          </cell>
          <cell r="S47">
            <v>1361737965</v>
          </cell>
          <cell r="T47">
            <v>0</v>
          </cell>
          <cell r="U47">
            <v>1089390372</v>
          </cell>
          <cell r="V47">
            <v>272347593</v>
          </cell>
          <cell r="W47">
            <v>135894012</v>
          </cell>
          <cell r="X47">
            <v>135894012</v>
          </cell>
          <cell r="Y47">
            <v>135894012</v>
          </cell>
          <cell r="Z47">
            <v>72251698</v>
          </cell>
        </row>
        <row r="48">
          <cell r="C48" t="str">
            <v>A-1-0-5-2-7</v>
          </cell>
          <cell r="D48" t="str">
            <v>A</v>
          </cell>
          <cell r="E48" t="str">
            <v>1</v>
          </cell>
          <cell r="F48" t="str">
            <v>0</v>
          </cell>
          <cell r="G48" t="str">
            <v>5</v>
          </cell>
          <cell r="H48" t="str">
            <v>2</v>
          </cell>
          <cell r="I48" t="str">
            <v>7</v>
          </cell>
          <cell r="L48" t="str">
            <v>Propios</v>
          </cell>
          <cell r="M48" t="str">
            <v>20</v>
          </cell>
          <cell r="N48" t="str">
            <v>CSF</v>
          </cell>
          <cell r="O48" t="str">
            <v>ADMINISTRADORAS PUBLICAS DE APORTES PARA ACCIDENTES DE TRABAJO Y ENFERMEDADES PROFESIONALES</v>
          </cell>
          <cell r="P48">
            <v>0</v>
          </cell>
          <cell r="Q48">
            <v>30000000</v>
          </cell>
          <cell r="R48">
            <v>0</v>
          </cell>
          <cell r="S48">
            <v>30000000</v>
          </cell>
          <cell r="T48">
            <v>0</v>
          </cell>
          <cell r="U48">
            <v>30000000</v>
          </cell>
          <cell r="V48">
            <v>0</v>
          </cell>
          <cell r="W48">
            <v>2212600</v>
          </cell>
          <cell r="X48">
            <v>2212600</v>
          </cell>
          <cell r="Y48">
            <v>2212600</v>
          </cell>
          <cell r="Z48">
            <v>2122900</v>
          </cell>
        </row>
        <row r="49">
          <cell r="C49" t="str">
            <v>A-1-0-5-6</v>
          </cell>
          <cell r="D49" t="str">
            <v>A</v>
          </cell>
          <cell r="E49" t="str">
            <v>1</v>
          </cell>
          <cell r="F49" t="str">
            <v>0</v>
          </cell>
          <cell r="G49" t="str">
            <v>5</v>
          </cell>
          <cell r="H49" t="str">
            <v>6</v>
          </cell>
          <cell r="L49" t="str">
            <v>Propios</v>
          </cell>
          <cell r="M49" t="str">
            <v>20</v>
          </cell>
          <cell r="N49" t="str">
            <v>CSF</v>
          </cell>
          <cell r="O49" t="str">
            <v>APORTES AL ICBF</v>
          </cell>
          <cell r="P49">
            <v>376944702</v>
          </cell>
          <cell r="Q49">
            <v>0</v>
          </cell>
          <cell r="R49">
            <v>0</v>
          </cell>
          <cell r="S49">
            <v>376944702</v>
          </cell>
          <cell r="T49">
            <v>0</v>
          </cell>
          <cell r="U49">
            <v>301555762</v>
          </cell>
          <cell r="V49">
            <v>75388940</v>
          </cell>
          <cell r="W49">
            <v>60192200</v>
          </cell>
          <cell r="X49">
            <v>60192200</v>
          </cell>
          <cell r="Y49">
            <v>60192200</v>
          </cell>
          <cell r="Z49">
            <v>30108700</v>
          </cell>
        </row>
        <row r="50">
          <cell r="C50" t="str">
            <v>A-1-0-5-7</v>
          </cell>
          <cell r="D50" t="str">
            <v>A</v>
          </cell>
          <cell r="E50" t="str">
            <v>1</v>
          </cell>
          <cell r="F50" t="str">
            <v>0</v>
          </cell>
          <cell r="G50" t="str">
            <v>5</v>
          </cell>
          <cell r="H50" t="str">
            <v>7</v>
          </cell>
          <cell r="L50" t="str">
            <v>Propios</v>
          </cell>
          <cell r="M50" t="str">
            <v>20</v>
          </cell>
          <cell r="N50" t="str">
            <v>CSF</v>
          </cell>
          <cell r="O50" t="str">
            <v>APORTES AL SENA</v>
          </cell>
          <cell r="P50">
            <v>251296468</v>
          </cell>
          <cell r="Q50">
            <v>0</v>
          </cell>
          <cell r="R50">
            <v>0</v>
          </cell>
          <cell r="S50">
            <v>251296468</v>
          </cell>
          <cell r="T50">
            <v>0</v>
          </cell>
          <cell r="U50">
            <v>201037174</v>
          </cell>
          <cell r="V50">
            <v>50259294</v>
          </cell>
          <cell r="W50">
            <v>40133200</v>
          </cell>
          <cell r="X50">
            <v>40133200</v>
          </cell>
          <cell r="Y50">
            <v>40133200</v>
          </cell>
          <cell r="Z50">
            <v>20074700</v>
          </cell>
        </row>
        <row r="51">
          <cell r="C51" t="str">
            <v>A-2-0-3-50-2</v>
          </cell>
          <cell r="D51" t="str">
            <v>A</v>
          </cell>
          <cell r="E51" t="str">
            <v>2</v>
          </cell>
          <cell r="F51" t="str">
            <v>0</v>
          </cell>
          <cell r="G51" t="str">
            <v>3</v>
          </cell>
          <cell r="H51" t="str">
            <v>50</v>
          </cell>
          <cell r="I51" t="str">
            <v>2</v>
          </cell>
          <cell r="L51" t="str">
            <v>Propios</v>
          </cell>
          <cell r="M51" t="str">
            <v>20</v>
          </cell>
          <cell r="N51" t="str">
            <v>CSF</v>
          </cell>
          <cell r="O51" t="str">
            <v>IMPUESTO DE VEHICULO</v>
          </cell>
          <cell r="P51">
            <v>1221008</v>
          </cell>
          <cell r="Q51">
            <v>0</v>
          </cell>
          <cell r="R51">
            <v>0</v>
          </cell>
          <cell r="S51">
            <v>1221008</v>
          </cell>
          <cell r="T51">
            <v>0</v>
          </cell>
          <cell r="U51">
            <v>500000</v>
          </cell>
          <cell r="V51">
            <v>721008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</row>
        <row r="52">
          <cell r="C52" t="str">
            <v>A-2-0-3-50-3</v>
          </cell>
          <cell r="D52" t="str">
            <v>A</v>
          </cell>
          <cell r="E52" t="str">
            <v>2</v>
          </cell>
          <cell r="F52" t="str">
            <v>0</v>
          </cell>
          <cell r="G52" t="str">
            <v>3</v>
          </cell>
          <cell r="H52" t="str">
            <v>50</v>
          </cell>
          <cell r="I52" t="str">
            <v>3</v>
          </cell>
          <cell r="L52" t="str">
            <v>Propios</v>
          </cell>
          <cell r="M52" t="str">
            <v>20</v>
          </cell>
          <cell r="N52" t="str">
            <v>CSF</v>
          </cell>
          <cell r="O52" t="str">
            <v>IMPUESTO PREDIAL</v>
          </cell>
          <cell r="P52">
            <v>488005838</v>
          </cell>
          <cell r="Q52">
            <v>0</v>
          </cell>
          <cell r="R52">
            <v>0</v>
          </cell>
          <cell r="S52">
            <v>488005838</v>
          </cell>
          <cell r="T52">
            <v>0</v>
          </cell>
          <cell r="U52">
            <v>276000000</v>
          </cell>
          <cell r="V52">
            <v>212005838</v>
          </cell>
          <cell r="W52">
            <v>273153000</v>
          </cell>
          <cell r="X52">
            <v>273153000</v>
          </cell>
          <cell r="Y52">
            <v>0</v>
          </cell>
          <cell r="Z52">
            <v>0</v>
          </cell>
        </row>
        <row r="53">
          <cell r="C53" t="str">
            <v>A-2-0-3-50-8</v>
          </cell>
          <cell r="D53" t="str">
            <v>A</v>
          </cell>
          <cell r="E53" t="str">
            <v>2</v>
          </cell>
          <cell r="F53" t="str">
            <v>0</v>
          </cell>
          <cell r="G53" t="str">
            <v>3</v>
          </cell>
          <cell r="H53" t="str">
            <v>50</v>
          </cell>
          <cell r="I53" t="str">
            <v>8</v>
          </cell>
          <cell r="L53" t="str">
            <v>Propios</v>
          </cell>
          <cell r="M53" t="str">
            <v>20</v>
          </cell>
          <cell r="N53" t="str">
            <v>CSF</v>
          </cell>
          <cell r="O53" t="str">
            <v>NOTARIADO</v>
          </cell>
          <cell r="P53">
            <v>11100073</v>
          </cell>
          <cell r="Q53">
            <v>0</v>
          </cell>
          <cell r="R53">
            <v>0</v>
          </cell>
          <cell r="S53">
            <v>11100073</v>
          </cell>
          <cell r="T53">
            <v>0</v>
          </cell>
          <cell r="U53">
            <v>100000</v>
          </cell>
          <cell r="V53">
            <v>11000073</v>
          </cell>
          <cell r="W53">
            <v>100000</v>
          </cell>
          <cell r="X53">
            <v>100000</v>
          </cell>
          <cell r="Y53">
            <v>100000</v>
          </cell>
          <cell r="Z53">
            <v>100000</v>
          </cell>
        </row>
        <row r="54">
          <cell r="C54" t="str">
            <v>A-2-0-3-50-90</v>
          </cell>
          <cell r="D54" t="str">
            <v>A</v>
          </cell>
          <cell r="E54" t="str">
            <v>2</v>
          </cell>
          <cell r="F54" t="str">
            <v>0</v>
          </cell>
          <cell r="G54" t="str">
            <v>3</v>
          </cell>
          <cell r="H54" t="str">
            <v>50</v>
          </cell>
          <cell r="I54" t="str">
            <v>90</v>
          </cell>
          <cell r="L54" t="str">
            <v>Propios</v>
          </cell>
          <cell r="M54" t="str">
            <v>20</v>
          </cell>
          <cell r="N54" t="str">
            <v>CSF</v>
          </cell>
          <cell r="O54" t="str">
            <v>OTROS IMPUESTOS</v>
          </cell>
          <cell r="P54">
            <v>401221008</v>
          </cell>
          <cell r="Q54">
            <v>0</v>
          </cell>
          <cell r="R54">
            <v>0</v>
          </cell>
          <cell r="S54">
            <v>401221008</v>
          </cell>
          <cell r="T54">
            <v>0</v>
          </cell>
          <cell r="U54">
            <v>149780846</v>
          </cell>
          <cell r="V54">
            <v>251440162</v>
          </cell>
          <cell r="W54">
            <v>149780846</v>
          </cell>
          <cell r="X54">
            <v>41833322.140000001</v>
          </cell>
          <cell r="Y54">
            <v>41833322.140000001</v>
          </cell>
          <cell r="Z54">
            <v>41833322.140000001</v>
          </cell>
        </row>
        <row r="55">
          <cell r="C55" t="str">
            <v>A-2-0-3-51-1</v>
          </cell>
          <cell r="D55" t="str">
            <v>A</v>
          </cell>
          <cell r="E55" t="str">
            <v>2</v>
          </cell>
          <cell r="F55" t="str">
            <v>0</v>
          </cell>
          <cell r="G55" t="str">
            <v>3</v>
          </cell>
          <cell r="H55" t="str">
            <v>51</v>
          </cell>
          <cell r="I55" t="str">
            <v>1</v>
          </cell>
          <cell r="L55" t="str">
            <v>Propios</v>
          </cell>
          <cell r="M55" t="str">
            <v>20</v>
          </cell>
          <cell r="N55" t="str">
            <v>CSF</v>
          </cell>
          <cell r="O55" t="str">
            <v>MULTAS</v>
          </cell>
          <cell r="P55">
            <v>11100073</v>
          </cell>
          <cell r="Q55">
            <v>0</v>
          </cell>
          <cell r="R55">
            <v>0</v>
          </cell>
          <cell r="S55">
            <v>11100073</v>
          </cell>
          <cell r="T55">
            <v>0</v>
          </cell>
          <cell r="U55">
            <v>0</v>
          </cell>
          <cell r="V55">
            <v>11100073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C56" t="str">
            <v>A-2-0-4-1-25</v>
          </cell>
          <cell r="D56" t="str">
            <v>A</v>
          </cell>
          <cell r="E56" t="str">
            <v>2</v>
          </cell>
          <cell r="F56" t="str">
            <v>0</v>
          </cell>
          <cell r="G56" t="str">
            <v>4</v>
          </cell>
          <cell r="H56" t="str">
            <v>1</v>
          </cell>
          <cell r="I56" t="str">
            <v>25</v>
          </cell>
          <cell r="L56" t="str">
            <v>Propios</v>
          </cell>
          <cell r="M56" t="str">
            <v>20</v>
          </cell>
          <cell r="N56" t="str">
            <v>CSF</v>
          </cell>
          <cell r="O56" t="str">
            <v>OTRAS COMPRAS DE EQUIPOS</v>
          </cell>
          <cell r="P56">
            <v>9414072</v>
          </cell>
          <cell r="Q56">
            <v>0</v>
          </cell>
          <cell r="R56">
            <v>7120555</v>
          </cell>
          <cell r="S56">
            <v>2293517</v>
          </cell>
          <cell r="T56">
            <v>0</v>
          </cell>
          <cell r="U56">
            <v>200000</v>
          </cell>
          <cell r="V56">
            <v>2093517</v>
          </cell>
          <cell r="W56">
            <v>200000</v>
          </cell>
          <cell r="X56">
            <v>200000</v>
          </cell>
          <cell r="Y56">
            <v>200000</v>
          </cell>
          <cell r="Z56">
            <v>200000</v>
          </cell>
        </row>
        <row r="57">
          <cell r="C57" t="str">
            <v>A-2-0-4-2-2</v>
          </cell>
          <cell r="D57" t="str">
            <v>A</v>
          </cell>
          <cell r="E57" t="str">
            <v>2</v>
          </cell>
          <cell r="F57" t="str">
            <v>0</v>
          </cell>
          <cell r="G57" t="str">
            <v>4</v>
          </cell>
          <cell r="H57" t="str">
            <v>2</v>
          </cell>
          <cell r="I57" t="str">
            <v>2</v>
          </cell>
          <cell r="L57" t="str">
            <v>Propios</v>
          </cell>
          <cell r="M57" t="str">
            <v>20</v>
          </cell>
          <cell r="N57" t="str">
            <v>CSF</v>
          </cell>
          <cell r="O57" t="str">
            <v>MOBILIARIO Y ENSERES</v>
          </cell>
          <cell r="P57">
            <v>31696444</v>
          </cell>
          <cell r="Q57">
            <v>43500000</v>
          </cell>
          <cell r="R57">
            <v>0</v>
          </cell>
          <cell r="S57">
            <v>75196444</v>
          </cell>
          <cell r="T57">
            <v>0</v>
          </cell>
          <cell r="U57">
            <v>73000000</v>
          </cell>
          <cell r="V57">
            <v>2196444</v>
          </cell>
          <cell r="W57">
            <v>46512816</v>
          </cell>
          <cell r="X57">
            <v>0</v>
          </cell>
          <cell r="Y57">
            <v>0</v>
          </cell>
          <cell r="Z57">
            <v>0</v>
          </cell>
        </row>
        <row r="58">
          <cell r="C58" t="str">
            <v>A-2-0-4-4-1</v>
          </cell>
          <cell r="D58" t="str">
            <v>A</v>
          </cell>
          <cell r="E58" t="str">
            <v>2</v>
          </cell>
          <cell r="F58" t="str">
            <v>0</v>
          </cell>
          <cell r="G58" t="str">
            <v>4</v>
          </cell>
          <cell r="H58" t="str">
            <v>4</v>
          </cell>
          <cell r="I58" t="str">
            <v>1</v>
          </cell>
          <cell r="L58" t="str">
            <v>Propios</v>
          </cell>
          <cell r="M58" t="str">
            <v>20</v>
          </cell>
          <cell r="N58" t="str">
            <v>CSF</v>
          </cell>
          <cell r="O58" t="str">
            <v>COMBUSTIBLE Y LUBRICANTES</v>
          </cell>
          <cell r="P58">
            <v>39620555</v>
          </cell>
          <cell r="Q58">
            <v>500000</v>
          </cell>
          <cell r="R58">
            <v>9214072</v>
          </cell>
          <cell r="S58">
            <v>30906483</v>
          </cell>
          <cell r="T58">
            <v>0</v>
          </cell>
          <cell r="U58">
            <v>30824474</v>
          </cell>
          <cell r="V58">
            <v>82009</v>
          </cell>
          <cell r="W58">
            <v>30824474</v>
          </cell>
          <cell r="X58">
            <v>2824474</v>
          </cell>
          <cell r="Y58">
            <v>2824474</v>
          </cell>
          <cell r="Z58">
            <v>2824474</v>
          </cell>
        </row>
        <row r="59">
          <cell r="C59" t="str">
            <v>A-2-0-4-4-15</v>
          </cell>
          <cell r="D59" t="str">
            <v>A</v>
          </cell>
          <cell r="E59" t="str">
            <v>2</v>
          </cell>
          <cell r="F59" t="str">
            <v>0</v>
          </cell>
          <cell r="G59" t="str">
            <v>4</v>
          </cell>
          <cell r="H59" t="str">
            <v>4</v>
          </cell>
          <cell r="I59" t="str">
            <v>15</v>
          </cell>
          <cell r="L59" t="str">
            <v>Propios</v>
          </cell>
          <cell r="M59" t="str">
            <v>20</v>
          </cell>
          <cell r="N59" t="str">
            <v>CSF</v>
          </cell>
          <cell r="O59" t="str">
            <v>PAPELERIA, UTILES DE ESCRITORIO Y OFICINA</v>
          </cell>
          <cell r="P59">
            <v>37165222</v>
          </cell>
          <cell r="Q59">
            <v>15000000</v>
          </cell>
          <cell r="R59">
            <v>500000</v>
          </cell>
          <cell r="S59">
            <v>51665222</v>
          </cell>
          <cell r="T59">
            <v>0</v>
          </cell>
          <cell r="U59">
            <v>45328468</v>
          </cell>
          <cell r="V59">
            <v>6336754</v>
          </cell>
          <cell r="W59">
            <v>300000</v>
          </cell>
          <cell r="X59">
            <v>300000</v>
          </cell>
          <cell r="Y59">
            <v>300000</v>
          </cell>
          <cell r="Z59">
            <v>300000</v>
          </cell>
        </row>
        <row r="60">
          <cell r="C60" t="str">
            <v>A-2-0-4-4-17</v>
          </cell>
          <cell r="D60" t="str">
            <v>A</v>
          </cell>
          <cell r="E60" t="str">
            <v>2</v>
          </cell>
          <cell r="F60" t="str">
            <v>0</v>
          </cell>
          <cell r="G60" t="str">
            <v>4</v>
          </cell>
          <cell r="H60" t="str">
            <v>4</v>
          </cell>
          <cell r="I60" t="str">
            <v>17</v>
          </cell>
          <cell r="L60" t="str">
            <v>Propios</v>
          </cell>
          <cell r="M60" t="str">
            <v>20</v>
          </cell>
          <cell r="N60" t="str">
            <v>CSF</v>
          </cell>
          <cell r="O60" t="str">
            <v>PRODUCTOS DE ASEO Y LIMPIEZA</v>
          </cell>
          <cell r="P60">
            <v>39051389</v>
          </cell>
          <cell r="Q60">
            <v>0</v>
          </cell>
          <cell r="R60">
            <v>0</v>
          </cell>
          <cell r="S60">
            <v>39051389</v>
          </cell>
          <cell r="T60">
            <v>0</v>
          </cell>
          <cell r="U60">
            <v>14051145.699999999</v>
          </cell>
          <cell r="V60">
            <v>25000243.300000001</v>
          </cell>
          <cell r="W60">
            <v>14051145.699999999</v>
          </cell>
          <cell r="X60">
            <v>200000</v>
          </cell>
          <cell r="Y60">
            <v>200000</v>
          </cell>
          <cell r="Z60">
            <v>200000</v>
          </cell>
        </row>
        <row r="61">
          <cell r="C61" t="str">
            <v>A-2-0-4-4-18</v>
          </cell>
          <cell r="D61" t="str">
            <v>A</v>
          </cell>
          <cell r="E61" t="str">
            <v>2</v>
          </cell>
          <cell r="F61" t="str">
            <v>0</v>
          </cell>
          <cell r="G61" t="str">
            <v>4</v>
          </cell>
          <cell r="H61" t="str">
            <v>4</v>
          </cell>
          <cell r="I61" t="str">
            <v>18</v>
          </cell>
          <cell r="L61" t="str">
            <v>Propios</v>
          </cell>
          <cell r="M61" t="str">
            <v>20</v>
          </cell>
          <cell r="N61" t="str">
            <v>CSF</v>
          </cell>
          <cell r="O61" t="str">
            <v>PRODUCTOS DE CAFETERIA Y RESTAURANTE</v>
          </cell>
          <cell r="P61">
            <v>33392889</v>
          </cell>
          <cell r="Q61">
            <v>0</v>
          </cell>
          <cell r="R61">
            <v>0</v>
          </cell>
          <cell r="S61">
            <v>33392889</v>
          </cell>
          <cell r="T61">
            <v>0</v>
          </cell>
          <cell r="U61">
            <v>8994625.5199999996</v>
          </cell>
          <cell r="V61">
            <v>24398263.48</v>
          </cell>
          <cell r="W61">
            <v>8994625.5199999996</v>
          </cell>
          <cell r="X61">
            <v>200000</v>
          </cell>
          <cell r="Y61">
            <v>200000</v>
          </cell>
          <cell r="Z61">
            <v>200000</v>
          </cell>
        </row>
        <row r="62">
          <cell r="C62" t="str">
            <v>A-2-0-4-4-23</v>
          </cell>
          <cell r="D62" t="str">
            <v>A</v>
          </cell>
          <cell r="E62" t="str">
            <v>2</v>
          </cell>
          <cell r="F62" t="str">
            <v>0</v>
          </cell>
          <cell r="G62" t="str">
            <v>4</v>
          </cell>
          <cell r="H62" t="str">
            <v>4</v>
          </cell>
          <cell r="I62" t="str">
            <v>23</v>
          </cell>
          <cell r="L62" t="str">
            <v>Propios</v>
          </cell>
          <cell r="M62" t="str">
            <v>20</v>
          </cell>
          <cell r="N62" t="str">
            <v>CSF</v>
          </cell>
          <cell r="O62" t="str">
            <v>OTROS MATERIALES Y SUMINISTROS</v>
          </cell>
          <cell r="P62">
            <v>23772333</v>
          </cell>
          <cell r="Q62">
            <v>0</v>
          </cell>
          <cell r="R62">
            <v>0</v>
          </cell>
          <cell r="S62">
            <v>23772333</v>
          </cell>
          <cell r="T62">
            <v>0</v>
          </cell>
          <cell r="U62">
            <v>1995750</v>
          </cell>
          <cell r="V62">
            <v>21776583</v>
          </cell>
          <cell r="W62">
            <v>1995750</v>
          </cell>
          <cell r="X62">
            <v>1995750</v>
          </cell>
          <cell r="Y62">
            <v>1995750</v>
          </cell>
          <cell r="Z62">
            <v>1995750</v>
          </cell>
        </row>
        <row r="63">
          <cell r="C63" t="str">
            <v>A-2-0-4-5-1</v>
          </cell>
          <cell r="D63" t="str">
            <v>A</v>
          </cell>
          <cell r="E63" t="str">
            <v>2</v>
          </cell>
          <cell r="F63" t="str">
            <v>0</v>
          </cell>
          <cell r="G63" t="str">
            <v>4</v>
          </cell>
          <cell r="H63" t="str">
            <v>5</v>
          </cell>
          <cell r="I63" t="str">
            <v>1</v>
          </cell>
          <cell r="L63" t="str">
            <v>Propios</v>
          </cell>
          <cell r="M63" t="str">
            <v>20</v>
          </cell>
          <cell r="N63" t="str">
            <v>CSF</v>
          </cell>
          <cell r="O63" t="str">
            <v>MANTENIMIENTO DE BIENES INMUEBLES</v>
          </cell>
          <cell r="P63">
            <v>504687780</v>
          </cell>
          <cell r="Q63">
            <v>83000000</v>
          </cell>
          <cell r="R63">
            <v>0</v>
          </cell>
          <cell r="S63">
            <v>587687780</v>
          </cell>
          <cell r="T63">
            <v>0</v>
          </cell>
          <cell r="U63">
            <v>577592688.25999999</v>
          </cell>
          <cell r="V63">
            <v>10095091.74</v>
          </cell>
          <cell r="W63">
            <v>485288600.25999999</v>
          </cell>
          <cell r="X63">
            <v>38863556</v>
          </cell>
          <cell r="Y63">
            <v>38863556</v>
          </cell>
          <cell r="Z63">
            <v>38863556</v>
          </cell>
        </row>
        <row r="64">
          <cell r="C64" t="str">
            <v>A-2-0-4-5-2</v>
          </cell>
          <cell r="D64" t="str">
            <v>A</v>
          </cell>
          <cell r="E64" t="str">
            <v>2</v>
          </cell>
          <cell r="F64" t="str">
            <v>0</v>
          </cell>
          <cell r="G64" t="str">
            <v>4</v>
          </cell>
          <cell r="H64" t="str">
            <v>5</v>
          </cell>
          <cell r="I64" t="str">
            <v>2</v>
          </cell>
          <cell r="L64" t="str">
            <v>Propios</v>
          </cell>
          <cell r="M64" t="str">
            <v>20</v>
          </cell>
          <cell r="N64" t="str">
            <v>CSF</v>
          </cell>
          <cell r="O64" t="str">
            <v>MANTENIMIENTO DE BIENES MUEBLES, EQUIPOS Y ENSERES</v>
          </cell>
          <cell r="P64">
            <v>35658500</v>
          </cell>
          <cell r="Q64">
            <v>0</v>
          </cell>
          <cell r="R64">
            <v>0</v>
          </cell>
          <cell r="S64">
            <v>35658500</v>
          </cell>
          <cell r="T64">
            <v>0</v>
          </cell>
          <cell r="U64">
            <v>22150000</v>
          </cell>
          <cell r="V64">
            <v>13508500</v>
          </cell>
          <cell r="W64">
            <v>7471356</v>
          </cell>
          <cell r="X64">
            <v>150000</v>
          </cell>
          <cell r="Y64">
            <v>150000</v>
          </cell>
          <cell r="Z64">
            <v>150000</v>
          </cell>
        </row>
        <row r="65">
          <cell r="C65" t="str">
            <v>A-2-0-4-5-6</v>
          </cell>
          <cell r="D65" t="str">
            <v>A</v>
          </cell>
          <cell r="E65" t="str">
            <v>2</v>
          </cell>
          <cell r="F65" t="str">
            <v>0</v>
          </cell>
          <cell r="G65" t="str">
            <v>4</v>
          </cell>
          <cell r="H65" t="str">
            <v>5</v>
          </cell>
          <cell r="I65" t="str">
            <v>6</v>
          </cell>
          <cell r="L65" t="str">
            <v>Propios</v>
          </cell>
          <cell r="M65" t="str">
            <v>20</v>
          </cell>
          <cell r="N65" t="str">
            <v>CSF</v>
          </cell>
          <cell r="O65" t="str">
            <v>MANTENIMIENTO EQUIPO DE NAVEGACION Y TRANSPORTE</v>
          </cell>
          <cell r="P65">
            <v>27734388</v>
          </cell>
          <cell r="Q65">
            <v>40500000</v>
          </cell>
          <cell r="R65">
            <v>0</v>
          </cell>
          <cell r="S65">
            <v>68234388</v>
          </cell>
          <cell r="T65">
            <v>0</v>
          </cell>
          <cell r="U65">
            <v>60036467</v>
          </cell>
          <cell r="V65">
            <v>8197921</v>
          </cell>
          <cell r="W65">
            <v>150000</v>
          </cell>
          <cell r="X65">
            <v>150000</v>
          </cell>
          <cell r="Y65">
            <v>150000</v>
          </cell>
          <cell r="Z65">
            <v>150000</v>
          </cell>
        </row>
        <row r="66">
          <cell r="C66" t="str">
            <v>A-2-0-4-5-8</v>
          </cell>
          <cell r="D66" t="str">
            <v>A</v>
          </cell>
          <cell r="E66" t="str">
            <v>2</v>
          </cell>
          <cell r="F66" t="str">
            <v>0</v>
          </cell>
          <cell r="G66" t="str">
            <v>4</v>
          </cell>
          <cell r="H66" t="str">
            <v>5</v>
          </cell>
          <cell r="I66" t="str">
            <v>8</v>
          </cell>
          <cell r="L66" t="str">
            <v>Propios</v>
          </cell>
          <cell r="M66" t="str">
            <v>20</v>
          </cell>
          <cell r="N66" t="str">
            <v>CSF</v>
          </cell>
          <cell r="O66" t="str">
            <v>SERVICIO DE ASEO</v>
          </cell>
          <cell r="P66">
            <v>103013445</v>
          </cell>
          <cell r="Q66">
            <v>0</v>
          </cell>
          <cell r="R66">
            <v>0</v>
          </cell>
          <cell r="S66">
            <v>103013445</v>
          </cell>
          <cell r="T66">
            <v>0</v>
          </cell>
          <cell r="U66">
            <v>63445752.710000001</v>
          </cell>
          <cell r="V66">
            <v>39567692.289999999</v>
          </cell>
          <cell r="W66">
            <v>63445752.710000001</v>
          </cell>
          <cell r="X66">
            <v>0</v>
          </cell>
          <cell r="Y66">
            <v>0</v>
          </cell>
          <cell r="Z66">
            <v>0</v>
          </cell>
        </row>
        <row r="67">
          <cell r="C67" t="str">
            <v>A-2-0-4-5-9</v>
          </cell>
          <cell r="D67" t="str">
            <v>A</v>
          </cell>
          <cell r="E67" t="str">
            <v>2</v>
          </cell>
          <cell r="F67" t="str">
            <v>0</v>
          </cell>
          <cell r="G67" t="str">
            <v>4</v>
          </cell>
          <cell r="H67" t="str">
            <v>5</v>
          </cell>
          <cell r="I67" t="str">
            <v>9</v>
          </cell>
          <cell r="L67" t="str">
            <v>Propios</v>
          </cell>
          <cell r="M67" t="str">
            <v>20</v>
          </cell>
          <cell r="N67" t="str">
            <v>CSF</v>
          </cell>
          <cell r="O67" t="str">
            <v>SERVICIO DE CAFETERIA Y RESTAURANTE</v>
          </cell>
          <cell r="P67">
            <v>55468778</v>
          </cell>
          <cell r="Q67">
            <v>0</v>
          </cell>
          <cell r="R67">
            <v>0</v>
          </cell>
          <cell r="S67">
            <v>55468778</v>
          </cell>
          <cell r="T67">
            <v>0</v>
          </cell>
          <cell r="U67">
            <v>30691036.879999999</v>
          </cell>
          <cell r="V67">
            <v>24777741.120000001</v>
          </cell>
          <cell r="W67">
            <v>30691036.879999999</v>
          </cell>
          <cell r="X67">
            <v>3500000</v>
          </cell>
          <cell r="Y67">
            <v>3500000</v>
          </cell>
          <cell r="Z67">
            <v>3500000</v>
          </cell>
        </row>
        <row r="68">
          <cell r="C68" t="str">
            <v>A-2-0-4-5-10</v>
          </cell>
          <cell r="D68" t="str">
            <v>A</v>
          </cell>
          <cell r="E68" t="str">
            <v>2</v>
          </cell>
          <cell r="F68" t="str">
            <v>0</v>
          </cell>
          <cell r="G68" t="str">
            <v>4</v>
          </cell>
          <cell r="H68" t="str">
            <v>5</v>
          </cell>
          <cell r="I68" t="str">
            <v>10</v>
          </cell>
          <cell r="L68" t="str">
            <v>Propios</v>
          </cell>
          <cell r="M68" t="str">
            <v>20</v>
          </cell>
          <cell r="N68" t="str">
            <v>CSF</v>
          </cell>
          <cell r="O68" t="str">
            <v>SERVICIO DE SEGURIDAD Y VIGILANCIA</v>
          </cell>
          <cell r="P68">
            <v>277343889</v>
          </cell>
          <cell r="Q68">
            <v>1000000</v>
          </cell>
          <cell r="R68">
            <v>33375124</v>
          </cell>
          <cell r="S68">
            <v>244968765</v>
          </cell>
          <cell r="T68">
            <v>0</v>
          </cell>
          <cell r="U68">
            <v>244968765</v>
          </cell>
          <cell r="V68">
            <v>0</v>
          </cell>
          <cell r="W68">
            <v>38231553</v>
          </cell>
          <cell r="X68">
            <v>0</v>
          </cell>
          <cell r="Y68">
            <v>0</v>
          </cell>
          <cell r="Z68">
            <v>0</v>
          </cell>
        </row>
        <row r="69">
          <cell r="C69" t="str">
            <v>A-2-0-4-5-12</v>
          </cell>
          <cell r="D69" t="str">
            <v>A</v>
          </cell>
          <cell r="E69" t="str">
            <v>2</v>
          </cell>
          <cell r="F69" t="str">
            <v>0</v>
          </cell>
          <cell r="G69" t="str">
            <v>4</v>
          </cell>
          <cell r="H69" t="str">
            <v>5</v>
          </cell>
          <cell r="I69" t="str">
            <v>12</v>
          </cell>
          <cell r="L69" t="str">
            <v>Propios</v>
          </cell>
          <cell r="M69" t="str">
            <v>20</v>
          </cell>
          <cell r="N69" t="str">
            <v>CSF</v>
          </cell>
          <cell r="O69" t="str">
            <v>MANTENIMIENTO DE OTROS BIENES</v>
          </cell>
          <cell r="P69">
            <v>19810277</v>
          </cell>
          <cell r="Q69">
            <v>0</v>
          </cell>
          <cell r="R69">
            <v>9463671</v>
          </cell>
          <cell r="S69">
            <v>10346606</v>
          </cell>
          <cell r="T69">
            <v>0</v>
          </cell>
          <cell r="U69">
            <v>200000</v>
          </cell>
          <cell r="V69">
            <v>10146606</v>
          </cell>
          <cell r="W69">
            <v>200000</v>
          </cell>
          <cell r="X69">
            <v>200000</v>
          </cell>
          <cell r="Y69">
            <v>200000</v>
          </cell>
          <cell r="Z69">
            <v>200000</v>
          </cell>
        </row>
        <row r="70">
          <cell r="C70" t="str">
            <v>A-2-0-4-6-2</v>
          </cell>
          <cell r="D70" t="str">
            <v>A</v>
          </cell>
          <cell r="E70" t="str">
            <v>2</v>
          </cell>
          <cell r="F70" t="str">
            <v>0</v>
          </cell>
          <cell r="G70" t="str">
            <v>4</v>
          </cell>
          <cell r="H70" t="str">
            <v>6</v>
          </cell>
          <cell r="I70" t="str">
            <v>2</v>
          </cell>
          <cell r="L70" t="str">
            <v>Propios</v>
          </cell>
          <cell r="M70" t="str">
            <v>20</v>
          </cell>
          <cell r="N70" t="str">
            <v>CSF</v>
          </cell>
          <cell r="O70" t="str">
            <v>CORREO</v>
          </cell>
          <cell r="P70">
            <v>58482223</v>
          </cell>
          <cell r="Q70">
            <v>0</v>
          </cell>
          <cell r="R70">
            <v>1000000</v>
          </cell>
          <cell r="S70">
            <v>57482223</v>
          </cell>
          <cell r="T70">
            <v>0</v>
          </cell>
          <cell r="U70">
            <v>42237782</v>
          </cell>
          <cell r="V70">
            <v>15244441</v>
          </cell>
          <cell r="W70">
            <v>25872445</v>
          </cell>
          <cell r="X70">
            <v>199000</v>
          </cell>
          <cell r="Y70">
            <v>199000</v>
          </cell>
          <cell r="Z70">
            <v>199000</v>
          </cell>
        </row>
        <row r="71">
          <cell r="C71" t="str">
            <v>A-2-0-4-6-3</v>
          </cell>
          <cell r="D71" t="str">
            <v>A</v>
          </cell>
          <cell r="E71" t="str">
            <v>2</v>
          </cell>
          <cell r="F71" t="str">
            <v>0</v>
          </cell>
          <cell r="G71" t="str">
            <v>4</v>
          </cell>
          <cell r="H71" t="str">
            <v>6</v>
          </cell>
          <cell r="I71" t="str">
            <v>3</v>
          </cell>
          <cell r="L71" t="str">
            <v>Propios</v>
          </cell>
          <cell r="M71" t="str">
            <v>20</v>
          </cell>
          <cell r="N71" t="str">
            <v>CSF</v>
          </cell>
          <cell r="O71" t="str">
            <v>EMBALAJE Y ACARREO</v>
          </cell>
          <cell r="P71">
            <v>39620555</v>
          </cell>
          <cell r="Q71">
            <v>0</v>
          </cell>
          <cell r="R71">
            <v>39620555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C72" t="str">
            <v>A-2-0-4-6-7</v>
          </cell>
          <cell r="D72" t="str">
            <v>A</v>
          </cell>
          <cell r="E72" t="str">
            <v>2</v>
          </cell>
          <cell r="F72" t="str">
            <v>0</v>
          </cell>
          <cell r="G72" t="str">
            <v>4</v>
          </cell>
          <cell r="H72" t="str">
            <v>6</v>
          </cell>
          <cell r="I72" t="str">
            <v>7</v>
          </cell>
          <cell r="L72" t="str">
            <v>Propios</v>
          </cell>
          <cell r="M72" t="str">
            <v>20</v>
          </cell>
          <cell r="N72" t="str">
            <v>CSF</v>
          </cell>
          <cell r="O72" t="str">
            <v>TRANSPORTE</v>
          </cell>
          <cell r="P72">
            <v>39620555</v>
          </cell>
          <cell r="Q72">
            <v>0</v>
          </cell>
          <cell r="R72">
            <v>0</v>
          </cell>
          <cell r="S72">
            <v>39620555</v>
          </cell>
          <cell r="T72">
            <v>0</v>
          </cell>
          <cell r="U72">
            <v>500000</v>
          </cell>
          <cell r="V72">
            <v>39120555</v>
          </cell>
          <cell r="W72">
            <v>500000</v>
          </cell>
          <cell r="X72">
            <v>500000</v>
          </cell>
          <cell r="Y72">
            <v>500000</v>
          </cell>
          <cell r="Z72">
            <v>500000</v>
          </cell>
        </row>
        <row r="73">
          <cell r="C73" t="str">
            <v>A-2-0-4-7-5</v>
          </cell>
          <cell r="D73" t="str">
            <v>A</v>
          </cell>
          <cell r="E73" t="str">
            <v>2</v>
          </cell>
          <cell r="F73" t="str">
            <v>0</v>
          </cell>
          <cell r="G73" t="str">
            <v>4</v>
          </cell>
          <cell r="H73" t="str">
            <v>7</v>
          </cell>
          <cell r="I73" t="str">
            <v>5</v>
          </cell>
          <cell r="L73" t="str">
            <v>Propios</v>
          </cell>
          <cell r="M73" t="str">
            <v>20</v>
          </cell>
          <cell r="N73" t="str">
            <v>CSF</v>
          </cell>
          <cell r="O73" t="str">
            <v>SUSCRIPCIONES</v>
          </cell>
          <cell r="P73">
            <v>17635900</v>
          </cell>
          <cell r="Q73">
            <v>0</v>
          </cell>
          <cell r="R73">
            <v>0</v>
          </cell>
          <cell r="S73">
            <v>17635900</v>
          </cell>
          <cell r="T73">
            <v>0</v>
          </cell>
          <cell r="U73">
            <v>0</v>
          </cell>
          <cell r="V73">
            <v>17635900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C74" t="str">
            <v>A-2-0-4-7-6</v>
          </cell>
          <cell r="D74" t="str">
            <v>A</v>
          </cell>
          <cell r="E74" t="str">
            <v>2</v>
          </cell>
          <cell r="F74" t="str">
            <v>0</v>
          </cell>
          <cell r="G74" t="str">
            <v>4</v>
          </cell>
          <cell r="H74" t="str">
            <v>7</v>
          </cell>
          <cell r="I74" t="str">
            <v>6</v>
          </cell>
          <cell r="L74" t="str">
            <v>Propios</v>
          </cell>
          <cell r="M74" t="str">
            <v>20</v>
          </cell>
          <cell r="N74" t="str">
            <v>CSF</v>
          </cell>
          <cell r="O74" t="str">
            <v>OTROS GASTOS POR IMPRESOS Y PUBLICACIONES</v>
          </cell>
          <cell r="P74">
            <v>13802744</v>
          </cell>
          <cell r="Q74">
            <v>0</v>
          </cell>
          <cell r="R74">
            <v>0</v>
          </cell>
          <cell r="S74">
            <v>13802744</v>
          </cell>
          <cell r="T74">
            <v>0</v>
          </cell>
          <cell r="U74">
            <v>5878633</v>
          </cell>
          <cell r="V74">
            <v>7924111</v>
          </cell>
          <cell r="W74">
            <v>5878633</v>
          </cell>
          <cell r="X74">
            <v>0</v>
          </cell>
          <cell r="Y74">
            <v>0</v>
          </cell>
          <cell r="Z74">
            <v>0</v>
          </cell>
        </row>
        <row r="75">
          <cell r="C75" t="str">
            <v>A-2-0-4-8-1</v>
          </cell>
          <cell r="D75" t="str">
            <v>A</v>
          </cell>
          <cell r="E75" t="str">
            <v>2</v>
          </cell>
          <cell r="F75" t="str">
            <v>0</v>
          </cell>
          <cell r="G75" t="str">
            <v>4</v>
          </cell>
          <cell r="H75" t="str">
            <v>8</v>
          </cell>
          <cell r="I75" t="str">
            <v>1</v>
          </cell>
          <cell r="L75" t="str">
            <v>Propios</v>
          </cell>
          <cell r="M75" t="str">
            <v>20</v>
          </cell>
          <cell r="N75" t="str">
            <v>CSF</v>
          </cell>
          <cell r="O75" t="str">
            <v>ACUEDUCTO ALCANTARILLADO Y ASEO</v>
          </cell>
          <cell r="P75">
            <v>39620555</v>
          </cell>
          <cell r="Q75">
            <v>0</v>
          </cell>
          <cell r="R75">
            <v>0</v>
          </cell>
          <cell r="S75">
            <v>39620555</v>
          </cell>
          <cell r="T75">
            <v>0</v>
          </cell>
          <cell r="U75">
            <v>39620555</v>
          </cell>
          <cell r="V75">
            <v>0</v>
          </cell>
          <cell r="W75">
            <v>39620555</v>
          </cell>
          <cell r="X75">
            <v>740137</v>
          </cell>
          <cell r="Y75">
            <v>740137</v>
          </cell>
          <cell r="Z75">
            <v>740137</v>
          </cell>
        </row>
        <row r="76">
          <cell r="C76" t="str">
            <v>A-2-0-4-8-2</v>
          </cell>
          <cell r="D76" t="str">
            <v>A</v>
          </cell>
          <cell r="E76" t="str">
            <v>2</v>
          </cell>
          <cell r="F76" t="str">
            <v>0</v>
          </cell>
          <cell r="G76" t="str">
            <v>4</v>
          </cell>
          <cell r="H76" t="str">
            <v>8</v>
          </cell>
          <cell r="I76" t="str">
            <v>2</v>
          </cell>
          <cell r="L76" t="str">
            <v>Propios</v>
          </cell>
          <cell r="M76" t="str">
            <v>20</v>
          </cell>
          <cell r="N76" t="str">
            <v>CSF</v>
          </cell>
          <cell r="O76" t="str">
            <v>ENERGIA</v>
          </cell>
          <cell r="P76">
            <v>356585001</v>
          </cell>
          <cell r="Q76">
            <v>0</v>
          </cell>
          <cell r="R76">
            <v>0</v>
          </cell>
          <cell r="S76">
            <v>356585001</v>
          </cell>
          <cell r="T76">
            <v>0</v>
          </cell>
          <cell r="U76">
            <v>356585001</v>
          </cell>
          <cell r="V76">
            <v>0</v>
          </cell>
          <cell r="W76">
            <v>356585001</v>
          </cell>
          <cell r="X76">
            <v>51394840</v>
          </cell>
          <cell r="Y76">
            <v>51394840</v>
          </cell>
          <cell r="Z76">
            <v>51394840</v>
          </cell>
        </row>
        <row r="77">
          <cell r="C77" t="str">
            <v>A-2-0-4-8-5</v>
          </cell>
          <cell r="D77" t="str">
            <v>A</v>
          </cell>
          <cell r="E77" t="str">
            <v>2</v>
          </cell>
          <cell r="F77" t="str">
            <v>0</v>
          </cell>
          <cell r="G77" t="str">
            <v>4</v>
          </cell>
          <cell r="H77" t="str">
            <v>8</v>
          </cell>
          <cell r="I77" t="str">
            <v>5</v>
          </cell>
          <cell r="L77" t="str">
            <v>Propios</v>
          </cell>
          <cell r="M77" t="str">
            <v>20</v>
          </cell>
          <cell r="N77" t="str">
            <v>CSF</v>
          </cell>
          <cell r="O77" t="str">
            <v>TELEFONIA MOVIL CELULAR</v>
          </cell>
          <cell r="P77">
            <v>35658500</v>
          </cell>
          <cell r="Q77">
            <v>0</v>
          </cell>
          <cell r="R77">
            <v>0</v>
          </cell>
          <cell r="S77">
            <v>35658500</v>
          </cell>
          <cell r="T77">
            <v>0</v>
          </cell>
          <cell r="U77">
            <v>35658500</v>
          </cell>
          <cell r="V77">
            <v>0</v>
          </cell>
          <cell r="W77">
            <v>35658500</v>
          </cell>
          <cell r="X77">
            <v>2775089</v>
          </cell>
          <cell r="Y77">
            <v>2775089</v>
          </cell>
          <cell r="Z77">
            <v>2775089</v>
          </cell>
        </row>
        <row r="78">
          <cell r="C78" t="str">
            <v>A-2-0-4-8-6</v>
          </cell>
          <cell r="D78" t="str">
            <v>A</v>
          </cell>
          <cell r="E78" t="str">
            <v>2</v>
          </cell>
          <cell r="F78" t="str">
            <v>0</v>
          </cell>
          <cell r="G78" t="str">
            <v>4</v>
          </cell>
          <cell r="H78" t="str">
            <v>8</v>
          </cell>
          <cell r="I78" t="str">
            <v>6</v>
          </cell>
          <cell r="L78" t="str">
            <v>Propios</v>
          </cell>
          <cell r="M78" t="str">
            <v>20</v>
          </cell>
          <cell r="N78" t="str">
            <v>CSF</v>
          </cell>
          <cell r="O78" t="str">
            <v>TELEFONO,FAX Y OTROS</v>
          </cell>
          <cell r="P78">
            <v>31696444</v>
          </cell>
          <cell r="Q78">
            <v>0</v>
          </cell>
          <cell r="R78">
            <v>0</v>
          </cell>
          <cell r="S78">
            <v>31696444</v>
          </cell>
          <cell r="T78">
            <v>0</v>
          </cell>
          <cell r="U78">
            <v>31696444</v>
          </cell>
          <cell r="V78">
            <v>0</v>
          </cell>
          <cell r="W78">
            <v>31696444</v>
          </cell>
          <cell r="X78">
            <v>3700025</v>
          </cell>
          <cell r="Y78">
            <v>3700025</v>
          </cell>
          <cell r="Z78">
            <v>3700025</v>
          </cell>
        </row>
        <row r="79">
          <cell r="C79" t="str">
            <v>A-2-0-4-9-5</v>
          </cell>
          <cell r="D79" t="str">
            <v>A</v>
          </cell>
          <cell r="E79" t="str">
            <v>2</v>
          </cell>
          <cell r="F79" t="str">
            <v>0</v>
          </cell>
          <cell r="G79" t="str">
            <v>4</v>
          </cell>
          <cell r="H79" t="str">
            <v>9</v>
          </cell>
          <cell r="I79" t="str">
            <v>5</v>
          </cell>
          <cell r="L79" t="str">
            <v>Propios</v>
          </cell>
          <cell r="M79" t="str">
            <v>20</v>
          </cell>
          <cell r="N79" t="str">
            <v>CSF</v>
          </cell>
          <cell r="O79" t="str">
            <v>SEGURO DE INFIDILIDAD Y RIESGOS FINANCIEROS</v>
          </cell>
          <cell r="P79">
            <v>316964445</v>
          </cell>
          <cell r="Q79">
            <v>0</v>
          </cell>
          <cell r="R79">
            <v>0</v>
          </cell>
          <cell r="S79">
            <v>316964445</v>
          </cell>
          <cell r="T79">
            <v>0</v>
          </cell>
          <cell r="U79">
            <v>0</v>
          </cell>
          <cell r="V79">
            <v>316964445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C80" t="str">
            <v>A-2-0-4-9-13</v>
          </cell>
          <cell r="D80" t="str">
            <v>A</v>
          </cell>
          <cell r="E80" t="str">
            <v>2</v>
          </cell>
          <cell r="F80" t="str">
            <v>0</v>
          </cell>
          <cell r="G80" t="str">
            <v>4</v>
          </cell>
          <cell r="H80" t="str">
            <v>9</v>
          </cell>
          <cell r="I80" t="str">
            <v>13</v>
          </cell>
          <cell r="L80" t="str">
            <v>Propios</v>
          </cell>
          <cell r="M80" t="str">
            <v>20</v>
          </cell>
          <cell r="N80" t="str">
            <v>CSF</v>
          </cell>
          <cell r="O80" t="str">
            <v>OTROS SEGUROS</v>
          </cell>
          <cell r="P80">
            <v>792411114</v>
          </cell>
          <cell r="Q80">
            <v>0</v>
          </cell>
          <cell r="R80">
            <v>29522067</v>
          </cell>
          <cell r="S80">
            <v>762889047</v>
          </cell>
          <cell r="T80">
            <v>0</v>
          </cell>
          <cell r="U80">
            <v>4481078</v>
          </cell>
          <cell r="V80">
            <v>758407969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C81" t="str">
            <v>A-2-0-4-11-1</v>
          </cell>
          <cell r="D81" t="str">
            <v>A</v>
          </cell>
          <cell r="E81" t="str">
            <v>2</v>
          </cell>
          <cell r="F81" t="str">
            <v>0</v>
          </cell>
          <cell r="G81" t="str">
            <v>4</v>
          </cell>
          <cell r="H81" t="str">
            <v>11</v>
          </cell>
          <cell r="I81" t="str">
            <v>1</v>
          </cell>
          <cell r="L81" t="str">
            <v>Propios</v>
          </cell>
          <cell r="M81" t="str">
            <v>20</v>
          </cell>
          <cell r="N81" t="str">
            <v>CSF</v>
          </cell>
          <cell r="O81" t="str">
            <v>VIATICOS Y GASTOS DE VIAJE AL EXTERIOR</v>
          </cell>
          <cell r="P81">
            <v>39620556</v>
          </cell>
          <cell r="Q81">
            <v>0</v>
          </cell>
          <cell r="R81">
            <v>39620556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</row>
        <row r="82">
          <cell r="C82" t="str">
            <v>A-2-0-4-11-2</v>
          </cell>
          <cell r="D82" t="str">
            <v>A</v>
          </cell>
          <cell r="E82" t="str">
            <v>2</v>
          </cell>
          <cell r="F82" t="str">
            <v>0</v>
          </cell>
          <cell r="G82" t="str">
            <v>4</v>
          </cell>
          <cell r="H82" t="str">
            <v>11</v>
          </cell>
          <cell r="I82" t="str">
            <v>2</v>
          </cell>
          <cell r="L82" t="str">
            <v>Propios</v>
          </cell>
          <cell r="M82" t="str">
            <v>20</v>
          </cell>
          <cell r="N82" t="str">
            <v>CSF</v>
          </cell>
          <cell r="O82" t="str">
            <v>VIATICOS Y GASTOS DE VIAJE AL INTERIOR</v>
          </cell>
          <cell r="P82">
            <v>102254556</v>
          </cell>
          <cell r="Q82">
            <v>0</v>
          </cell>
          <cell r="R82">
            <v>0</v>
          </cell>
          <cell r="S82">
            <v>102254556</v>
          </cell>
          <cell r="T82">
            <v>0</v>
          </cell>
          <cell r="U82">
            <v>101300000</v>
          </cell>
          <cell r="V82">
            <v>954556</v>
          </cell>
          <cell r="W82">
            <v>54316631</v>
          </cell>
          <cell r="X82">
            <v>12946971</v>
          </cell>
          <cell r="Y82">
            <v>12946971</v>
          </cell>
          <cell r="Z82">
            <v>7996785</v>
          </cell>
        </row>
        <row r="83">
          <cell r="C83" t="str">
            <v>A-2-0-4-14</v>
          </cell>
          <cell r="D83" t="str">
            <v>A</v>
          </cell>
          <cell r="E83" t="str">
            <v>2</v>
          </cell>
          <cell r="F83" t="str">
            <v>0</v>
          </cell>
          <cell r="G83" t="str">
            <v>4</v>
          </cell>
          <cell r="H83" t="str">
            <v>14</v>
          </cell>
          <cell r="L83" t="str">
            <v>Propios</v>
          </cell>
          <cell r="M83" t="str">
            <v>20</v>
          </cell>
          <cell r="N83" t="str">
            <v>CSF</v>
          </cell>
          <cell r="O83" t="str">
            <v>GASTOS JUDICIALES</v>
          </cell>
          <cell r="P83">
            <v>11886167</v>
          </cell>
          <cell r="Q83">
            <v>0</v>
          </cell>
          <cell r="R83">
            <v>0</v>
          </cell>
          <cell r="S83">
            <v>11886167</v>
          </cell>
          <cell r="T83">
            <v>0</v>
          </cell>
          <cell r="U83">
            <v>0</v>
          </cell>
          <cell r="V83">
            <v>11886167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  <row r="84">
          <cell r="C84" t="str">
            <v>A-2-0-4-21-1</v>
          </cell>
          <cell r="D84" t="str">
            <v>A</v>
          </cell>
          <cell r="E84" t="str">
            <v>2</v>
          </cell>
          <cell r="F84" t="str">
            <v>0</v>
          </cell>
          <cell r="G84" t="str">
            <v>4</v>
          </cell>
          <cell r="H84" t="str">
            <v>21</v>
          </cell>
          <cell r="I84" t="str">
            <v>1</v>
          </cell>
          <cell r="L84" t="str">
            <v>Propios</v>
          </cell>
          <cell r="M84" t="str">
            <v>20</v>
          </cell>
          <cell r="N84" t="str">
            <v>CSF</v>
          </cell>
          <cell r="O84" t="str">
            <v>ELEMENTOS PARA BIENESTAR SOCIAL</v>
          </cell>
          <cell r="P84">
            <v>24824293</v>
          </cell>
          <cell r="Q84">
            <v>0</v>
          </cell>
          <cell r="R84">
            <v>0</v>
          </cell>
          <cell r="S84">
            <v>24824293</v>
          </cell>
          <cell r="T84">
            <v>0</v>
          </cell>
          <cell r="U84">
            <v>0</v>
          </cell>
          <cell r="V84">
            <v>24824293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</row>
        <row r="85">
          <cell r="C85" t="str">
            <v>A-2-0-4-21-4</v>
          </cell>
          <cell r="D85" t="str">
            <v>A</v>
          </cell>
          <cell r="E85" t="str">
            <v>2</v>
          </cell>
          <cell r="F85" t="str">
            <v>0</v>
          </cell>
          <cell r="G85" t="str">
            <v>4</v>
          </cell>
          <cell r="H85" t="str">
            <v>21</v>
          </cell>
          <cell r="I85" t="str">
            <v>4</v>
          </cell>
          <cell r="L85" t="str">
            <v>Propios</v>
          </cell>
          <cell r="M85" t="str">
            <v>20</v>
          </cell>
          <cell r="N85" t="str">
            <v>CSF</v>
          </cell>
          <cell r="O85" t="str">
            <v>SERVICIOS DE BIENESTAR SOCIAL</v>
          </cell>
          <cell r="P85">
            <v>413332140</v>
          </cell>
          <cell r="Q85">
            <v>0</v>
          </cell>
          <cell r="R85">
            <v>0</v>
          </cell>
          <cell r="S85">
            <v>413332140</v>
          </cell>
          <cell r="T85">
            <v>0</v>
          </cell>
          <cell r="U85">
            <v>363332140</v>
          </cell>
          <cell r="V85">
            <v>50000000</v>
          </cell>
          <cell r="W85">
            <v>363332140</v>
          </cell>
          <cell r="X85">
            <v>0</v>
          </cell>
          <cell r="Y85">
            <v>0</v>
          </cell>
          <cell r="Z85">
            <v>0</v>
          </cell>
        </row>
        <row r="86">
          <cell r="C86" t="str">
            <v>A-2-0-4-21-5</v>
          </cell>
          <cell r="D86" t="str">
            <v>A</v>
          </cell>
          <cell r="E86" t="str">
            <v>2</v>
          </cell>
          <cell r="F86" t="str">
            <v>0</v>
          </cell>
          <cell r="G86" t="str">
            <v>4</v>
          </cell>
          <cell r="H86" t="str">
            <v>21</v>
          </cell>
          <cell r="I86" t="str">
            <v>5</v>
          </cell>
          <cell r="L86" t="str">
            <v>Propios</v>
          </cell>
          <cell r="M86" t="str">
            <v>20</v>
          </cell>
          <cell r="N86" t="str">
            <v>CSF</v>
          </cell>
          <cell r="O86" t="str">
            <v>SERVICIOS DE CAPACITACION</v>
          </cell>
          <cell r="P86">
            <v>351271398</v>
          </cell>
          <cell r="Q86">
            <v>0</v>
          </cell>
          <cell r="R86">
            <v>0</v>
          </cell>
          <cell r="S86">
            <v>351271398</v>
          </cell>
          <cell r="T86">
            <v>0</v>
          </cell>
          <cell r="U86">
            <v>22199688</v>
          </cell>
          <cell r="V86">
            <v>329071710</v>
          </cell>
          <cell r="W86">
            <v>22199688</v>
          </cell>
          <cell r="X86">
            <v>0</v>
          </cell>
          <cell r="Y86">
            <v>0</v>
          </cell>
          <cell r="Z86">
            <v>0</v>
          </cell>
        </row>
        <row r="87">
          <cell r="C87" t="str">
            <v>A-2-0-4-40-15</v>
          </cell>
          <cell r="D87" t="str">
            <v>A</v>
          </cell>
          <cell r="E87" t="str">
            <v>2</v>
          </cell>
          <cell r="F87" t="str">
            <v>0</v>
          </cell>
          <cell r="G87" t="str">
            <v>4</v>
          </cell>
          <cell r="H87" t="str">
            <v>40</v>
          </cell>
          <cell r="I87" t="str">
            <v>15</v>
          </cell>
          <cell r="L87" t="str">
            <v>Propios</v>
          </cell>
          <cell r="M87" t="str">
            <v>20</v>
          </cell>
          <cell r="N87" t="str">
            <v>CSF</v>
          </cell>
          <cell r="O87" t="str">
            <v>OTROS GASTOS  ADQUISICION BIENES</v>
          </cell>
          <cell r="P87">
            <v>14263400</v>
          </cell>
          <cell r="Q87">
            <v>0</v>
          </cell>
          <cell r="R87">
            <v>14063400</v>
          </cell>
          <cell r="S87">
            <v>200000</v>
          </cell>
          <cell r="T87">
            <v>0</v>
          </cell>
          <cell r="U87">
            <v>200000</v>
          </cell>
          <cell r="V87">
            <v>0</v>
          </cell>
          <cell r="W87">
            <v>200000</v>
          </cell>
          <cell r="X87">
            <v>200000</v>
          </cell>
          <cell r="Y87">
            <v>200000</v>
          </cell>
          <cell r="Z87">
            <v>200000</v>
          </cell>
        </row>
        <row r="88">
          <cell r="C88" t="str">
            <v>A-2-0-4-41-13</v>
          </cell>
          <cell r="D88" t="str">
            <v>A</v>
          </cell>
          <cell r="E88" t="str">
            <v>2</v>
          </cell>
          <cell r="F88" t="str">
            <v>0</v>
          </cell>
          <cell r="G88" t="str">
            <v>4</v>
          </cell>
          <cell r="H88" t="str">
            <v>41</v>
          </cell>
          <cell r="I88" t="str">
            <v>13</v>
          </cell>
          <cell r="L88" t="str">
            <v>Propios</v>
          </cell>
          <cell r="M88" t="str">
            <v>20</v>
          </cell>
          <cell r="N88" t="str">
            <v>CSF</v>
          </cell>
          <cell r="O88" t="str">
            <v>OTROS GASTOS POR ADQUISICION DE SERVICIOS</v>
          </cell>
          <cell r="P88">
            <v>3703845493</v>
          </cell>
          <cell r="Q88">
            <v>0</v>
          </cell>
          <cell r="R88">
            <v>0</v>
          </cell>
          <cell r="S88">
            <v>3703845493</v>
          </cell>
          <cell r="T88">
            <v>0</v>
          </cell>
          <cell r="U88">
            <v>2841659482.6199999</v>
          </cell>
          <cell r="V88">
            <v>862186010.38</v>
          </cell>
          <cell r="W88">
            <v>1829672195.6199999</v>
          </cell>
          <cell r="X88">
            <v>196076884</v>
          </cell>
          <cell r="Y88">
            <v>196076884</v>
          </cell>
          <cell r="Z88">
            <v>1005910</v>
          </cell>
        </row>
        <row r="89">
          <cell r="C89" t="str">
            <v>A-3-6-1-1-1</v>
          </cell>
          <cell r="D89" t="str">
            <v>A</v>
          </cell>
          <cell r="E89" t="str">
            <v>3</v>
          </cell>
          <cell r="F89" t="str">
            <v>6</v>
          </cell>
          <cell r="G89" t="str">
            <v>1</v>
          </cell>
          <cell r="H89" t="str">
            <v>1</v>
          </cell>
          <cell r="I89" t="str">
            <v>1</v>
          </cell>
          <cell r="L89" t="str">
            <v>Propios</v>
          </cell>
          <cell r="M89" t="str">
            <v>20</v>
          </cell>
          <cell r="N89" t="str">
            <v>CSF</v>
          </cell>
          <cell r="O89" t="str">
            <v>CONCILIACIONES</v>
          </cell>
          <cell r="P89">
            <v>814236150</v>
          </cell>
          <cell r="Q89">
            <v>0</v>
          </cell>
          <cell r="R89">
            <v>0</v>
          </cell>
          <cell r="S89">
            <v>814236150</v>
          </cell>
          <cell r="T89">
            <v>0</v>
          </cell>
          <cell r="U89">
            <v>0</v>
          </cell>
          <cell r="V89">
            <v>814236150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</row>
        <row r="90">
          <cell r="C90" t="str">
            <v>A-3-6-1-1-2</v>
          </cell>
          <cell r="D90" t="str">
            <v>A</v>
          </cell>
          <cell r="E90" t="str">
            <v>3</v>
          </cell>
          <cell r="F90" t="str">
            <v>6</v>
          </cell>
          <cell r="G90" t="str">
            <v>1</v>
          </cell>
          <cell r="H90" t="str">
            <v>1</v>
          </cell>
          <cell r="I90" t="str">
            <v>2</v>
          </cell>
          <cell r="L90" t="str">
            <v>Propios</v>
          </cell>
          <cell r="M90" t="str">
            <v>20</v>
          </cell>
          <cell r="N90" t="str">
            <v>CSF</v>
          </cell>
          <cell r="O90" t="str">
            <v>SENTENCIAS</v>
          </cell>
          <cell r="P90">
            <v>1512152850</v>
          </cell>
          <cell r="Q90">
            <v>0</v>
          </cell>
          <cell r="R90">
            <v>0</v>
          </cell>
          <cell r="S90">
            <v>1512152850</v>
          </cell>
          <cell r="T90">
            <v>0</v>
          </cell>
          <cell r="U90">
            <v>0</v>
          </cell>
          <cell r="V90">
            <v>1512152850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</row>
        <row r="91">
          <cell r="C91" t="str">
            <v>A-3-6-1-1-3</v>
          </cell>
          <cell r="D91" t="str">
            <v>A</v>
          </cell>
          <cell r="E91" t="str">
            <v>3</v>
          </cell>
          <cell r="F91" t="str">
            <v>6</v>
          </cell>
          <cell r="G91" t="str">
            <v>1</v>
          </cell>
          <cell r="H91" t="str">
            <v>1</v>
          </cell>
          <cell r="I91" t="str">
            <v>3</v>
          </cell>
          <cell r="L91" t="str">
            <v>Propios</v>
          </cell>
          <cell r="M91" t="str">
            <v>20</v>
          </cell>
          <cell r="N91" t="str">
            <v>CSF</v>
          </cell>
          <cell r="O91" t="str">
            <v>LAUDOS ARBITRALES</v>
          </cell>
          <cell r="P91">
            <v>1550926000</v>
          </cell>
          <cell r="Q91">
            <v>0</v>
          </cell>
          <cell r="R91">
            <v>0</v>
          </cell>
          <cell r="S91">
            <v>1550926000</v>
          </cell>
          <cell r="T91">
            <v>0</v>
          </cell>
          <cell r="U91">
            <v>0</v>
          </cell>
          <cell r="V91">
            <v>1550926000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</row>
        <row r="92">
          <cell r="C92" t="str">
            <v>A-5-1-2-1-0-6</v>
          </cell>
          <cell r="D92" t="str">
            <v>A</v>
          </cell>
          <cell r="E92" t="str">
            <v>5</v>
          </cell>
          <cell r="F92" t="str">
            <v>1</v>
          </cell>
          <cell r="G92" t="str">
            <v>2</v>
          </cell>
          <cell r="H92" t="str">
            <v>1</v>
          </cell>
          <cell r="I92" t="str">
            <v>0</v>
          </cell>
          <cell r="J92" t="str">
            <v>6</v>
          </cell>
          <cell r="L92" t="str">
            <v>Propios</v>
          </cell>
          <cell r="M92" t="str">
            <v>20</v>
          </cell>
          <cell r="N92" t="str">
            <v>CSF</v>
          </cell>
          <cell r="O92" t="str">
            <v>HONORARIOS</v>
          </cell>
          <cell r="P92">
            <v>36754953870</v>
          </cell>
          <cell r="Q92">
            <v>4409486344</v>
          </cell>
          <cell r="R92">
            <v>688000000</v>
          </cell>
          <cell r="S92">
            <v>40476440214</v>
          </cell>
          <cell r="T92">
            <v>0</v>
          </cell>
          <cell r="U92">
            <v>32298222795.5</v>
          </cell>
          <cell r="V92">
            <v>8178217418.5</v>
          </cell>
          <cell r="W92">
            <v>32054497441</v>
          </cell>
          <cell r="X92">
            <v>1031254017.17</v>
          </cell>
          <cell r="Y92">
            <v>1019135354.17</v>
          </cell>
          <cell r="Z92">
            <v>1009049780.46</v>
          </cell>
        </row>
        <row r="93">
          <cell r="C93" t="str">
            <v>A-5-1-2-1-0-7</v>
          </cell>
          <cell r="D93" t="str">
            <v>A</v>
          </cell>
          <cell r="E93" t="str">
            <v>5</v>
          </cell>
          <cell r="F93" t="str">
            <v>1</v>
          </cell>
          <cell r="G93" t="str">
            <v>2</v>
          </cell>
          <cell r="H93" t="str">
            <v>1</v>
          </cell>
          <cell r="I93" t="str">
            <v>0</v>
          </cell>
          <cell r="J93" t="str">
            <v>7</v>
          </cell>
          <cell r="L93" t="str">
            <v>Propios</v>
          </cell>
          <cell r="M93" t="str">
            <v>20</v>
          </cell>
          <cell r="N93" t="str">
            <v>CSF</v>
          </cell>
          <cell r="O93" t="str">
            <v>SERVICIOS</v>
          </cell>
          <cell r="P93">
            <v>13998000000</v>
          </cell>
          <cell r="Q93">
            <v>0</v>
          </cell>
          <cell r="R93">
            <v>6978649527</v>
          </cell>
          <cell r="S93">
            <v>7019350473</v>
          </cell>
          <cell r="T93">
            <v>0</v>
          </cell>
          <cell r="U93">
            <v>5191313721</v>
          </cell>
          <cell r="V93">
            <v>1828036752</v>
          </cell>
          <cell r="W93">
            <v>5191313721</v>
          </cell>
          <cell r="X93">
            <v>1023420300</v>
          </cell>
          <cell r="Y93">
            <v>1023420300</v>
          </cell>
          <cell r="Z93">
            <v>1023420300</v>
          </cell>
        </row>
        <row r="94">
          <cell r="C94" t="str">
            <v>A-5-1-2-1-0-9</v>
          </cell>
          <cell r="D94" t="str">
            <v>A</v>
          </cell>
          <cell r="E94" t="str">
            <v>5</v>
          </cell>
          <cell r="F94" t="str">
            <v>1</v>
          </cell>
          <cell r="G94" t="str">
            <v>2</v>
          </cell>
          <cell r="H94" t="str">
            <v>1</v>
          </cell>
          <cell r="I94" t="str">
            <v>0</v>
          </cell>
          <cell r="J94" t="str">
            <v>9</v>
          </cell>
          <cell r="L94" t="str">
            <v>Propios</v>
          </cell>
          <cell r="M94" t="str">
            <v>20</v>
          </cell>
          <cell r="N94" t="str">
            <v>CSF</v>
          </cell>
          <cell r="O94" t="str">
            <v>MANTENIMIENTO</v>
          </cell>
          <cell r="P94">
            <v>1357000000</v>
          </cell>
          <cell r="Q94">
            <v>4510363183</v>
          </cell>
          <cell r="R94">
            <v>415000000</v>
          </cell>
          <cell r="S94">
            <v>5452363183</v>
          </cell>
          <cell r="T94">
            <v>0</v>
          </cell>
          <cell r="U94">
            <v>5026743183</v>
          </cell>
          <cell r="V94">
            <v>425620000</v>
          </cell>
          <cell r="W94">
            <v>5026743183</v>
          </cell>
          <cell r="X94">
            <v>0</v>
          </cell>
          <cell r="Y94">
            <v>0</v>
          </cell>
          <cell r="Z94">
            <v>0</v>
          </cell>
        </row>
        <row r="95">
          <cell r="C95" t="str">
            <v>A-5-1-2-1-0-16</v>
          </cell>
          <cell r="D95" t="str">
            <v>A</v>
          </cell>
          <cell r="E95" t="str">
            <v>5</v>
          </cell>
          <cell r="F95" t="str">
            <v>1</v>
          </cell>
          <cell r="G95" t="str">
            <v>2</v>
          </cell>
          <cell r="H95" t="str">
            <v>1</v>
          </cell>
          <cell r="I95" t="str">
            <v>0</v>
          </cell>
          <cell r="J95" t="str">
            <v>16</v>
          </cell>
          <cell r="L95" t="str">
            <v>Propios</v>
          </cell>
          <cell r="M95" t="str">
            <v>20</v>
          </cell>
          <cell r="N95" t="str">
            <v>CSF</v>
          </cell>
          <cell r="O95" t="str">
            <v>PORMOCIÓN Y DIVULGACIÓN</v>
          </cell>
          <cell r="P95">
            <v>3700000000</v>
          </cell>
          <cell r="Q95">
            <v>0</v>
          </cell>
          <cell r="R95">
            <v>1626200000</v>
          </cell>
          <cell r="S95">
            <v>2073800000</v>
          </cell>
          <cell r="T95">
            <v>0</v>
          </cell>
          <cell r="U95">
            <v>0</v>
          </cell>
          <cell r="V95">
            <v>2073800000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C96" t="str">
            <v>A-5-1-2-1-0-24</v>
          </cell>
          <cell r="D96" t="str">
            <v>A</v>
          </cell>
          <cell r="E96" t="str">
            <v>5</v>
          </cell>
          <cell r="F96" t="str">
            <v>1</v>
          </cell>
          <cell r="G96" t="str">
            <v>2</v>
          </cell>
          <cell r="H96" t="str">
            <v>1</v>
          </cell>
          <cell r="I96" t="str">
            <v>0</v>
          </cell>
          <cell r="J96" t="str">
            <v>24</v>
          </cell>
          <cell r="L96" t="str">
            <v>Propios</v>
          </cell>
          <cell r="M96" t="str">
            <v>20</v>
          </cell>
          <cell r="N96" t="str">
            <v>CSF</v>
          </cell>
          <cell r="O96" t="str">
            <v>VIÁTICOS Y GASTOS DE VIAJE</v>
          </cell>
          <cell r="P96">
            <v>1146676130</v>
          </cell>
          <cell r="Q96">
            <v>0</v>
          </cell>
          <cell r="R96">
            <v>0</v>
          </cell>
          <cell r="S96">
            <v>1146676130</v>
          </cell>
          <cell r="T96">
            <v>0</v>
          </cell>
          <cell r="U96">
            <v>627710000</v>
          </cell>
          <cell r="V96">
            <v>518966130</v>
          </cell>
          <cell r="W96">
            <v>232692998</v>
          </cell>
          <cell r="X96">
            <v>55367611</v>
          </cell>
          <cell r="Y96">
            <v>55367611</v>
          </cell>
          <cell r="Z96">
            <v>51563651</v>
          </cell>
        </row>
        <row r="97">
          <cell r="C97" t="str">
            <v>A-5-1-2-1-0-27</v>
          </cell>
          <cell r="D97" t="str">
            <v>A</v>
          </cell>
          <cell r="E97" t="str">
            <v>5</v>
          </cell>
          <cell r="F97" t="str">
            <v>1</v>
          </cell>
          <cell r="G97" t="str">
            <v>2</v>
          </cell>
          <cell r="H97" t="str">
            <v>1</v>
          </cell>
          <cell r="I97" t="str">
            <v>0</v>
          </cell>
          <cell r="J97" t="str">
            <v>27</v>
          </cell>
          <cell r="L97" t="str">
            <v>Propios</v>
          </cell>
          <cell r="M97" t="str">
            <v>20</v>
          </cell>
          <cell r="N97" t="str">
            <v>CSF</v>
          </cell>
          <cell r="O97" t="str">
            <v>ADMINISTRADORAS PRIVADAS DE APORTES PARA ACCIDENTES DE TRABAJO Y ENFERMEDADES PROFESIONALES</v>
          </cell>
          <cell r="P97">
            <v>24888000</v>
          </cell>
          <cell r="Q97">
            <v>40000000</v>
          </cell>
          <cell r="R97">
            <v>0</v>
          </cell>
          <cell r="S97">
            <v>64888000</v>
          </cell>
          <cell r="T97">
            <v>0</v>
          </cell>
          <cell r="U97">
            <v>40000000</v>
          </cell>
          <cell r="V97">
            <v>24888000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8">
          <cell r="C98" t="str">
            <v>A-5-1-2-1-0-28</v>
          </cell>
          <cell r="D98" t="str">
            <v>A</v>
          </cell>
          <cell r="E98" t="str">
            <v>5</v>
          </cell>
          <cell r="F98" t="str">
            <v>1</v>
          </cell>
          <cell r="G98" t="str">
            <v>2</v>
          </cell>
          <cell r="H98" t="str">
            <v>1</v>
          </cell>
          <cell r="I98" t="str">
            <v>0</v>
          </cell>
          <cell r="J98" t="str">
            <v>28</v>
          </cell>
          <cell r="L98" t="str">
            <v>Propios</v>
          </cell>
          <cell r="M98" t="str">
            <v>20</v>
          </cell>
          <cell r="N98" t="str">
            <v>CSF</v>
          </cell>
          <cell r="O98" t="str">
            <v>ADMINISTRADORAS PUBLICAS DE APORTES PARA ACCIDENTES DE TRABAJO Y ENFERMEDADES PROFESIONALES</v>
          </cell>
          <cell r="P98">
            <v>0</v>
          </cell>
          <cell r="Q98">
            <v>50000000</v>
          </cell>
          <cell r="R98">
            <v>0</v>
          </cell>
          <cell r="S98">
            <v>50000000</v>
          </cell>
          <cell r="T98">
            <v>0</v>
          </cell>
          <cell r="U98">
            <v>50000000</v>
          </cell>
          <cell r="V98">
            <v>0</v>
          </cell>
          <cell r="W98">
            <v>2172400</v>
          </cell>
          <cell r="X98">
            <v>2172400</v>
          </cell>
          <cell r="Y98">
            <v>2172400</v>
          </cell>
          <cell r="Z98">
            <v>0</v>
          </cell>
        </row>
        <row r="99">
          <cell r="C99" t="str">
            <v>A-5-1-2-1-0-29</v>
          </cell>
          <cell r="D99" t="str">
            <v>A</v>
          </cell>
          <cell r="E99" t="str">
            <v>5</v>
          </cell>
          <cell r="F99" t="str">
            <v>1</v>
          </cell>
          <cell r="G99" t="str">
            <v>2</v>
          </cell>
          <cell r="H99" t="str">
            <v>1</v>
          </cell>
          <cell r="I99" t="str">
            <v>0</v>
          </cell>
          <cell r="J99" t="str">
            <v>29</v>
          </cell>
          <cell r="L99" t="str">
            <v>Propios</v>
          </cell>
          <cell r="M99" t="str">
            <v>20</v>
          </cell>
          <cell r="N99" t="str">
            <v>CSF</v>
          </cell>
          <cell r="O99" t="str">
            <v>REMUNERACION SERVICIOS TECNICOS</v>
          </cell>
          <cell r="P99">
            <v>746000000</v>
          </cell>
          <cell r="Q99">
            <v>698000000</v>
          </cell>
          <cell r="R99">
            <v>0</v>
          </cell>
          <cell r="S99">
            <v>1444000000</v>
          </cell>
          <cell r="T99">
            <v>0</v>
          </cell>
          <cell r="U99">
            <v>1213939111</v>
          </cell>
          <cell r="V99">
            <v>230060889</v>
          </cell>
          <cell r="W99">
            <v>1211876989</v>
          </cell>
          <cell r="X99">
            <v>28715586.899999999</v>
          </cell>
          <cell r="Y99">
            <v>27360748.550000001</v>
          </cell>
          <cell r="Z99">
            <v>26586555</v>
          </cell>
        </row>
        <row r="100">
          <cell r="C100" t="str">
            <v>C-2103-1900-1-0-1</v>
          </cell>
          <cell r="D100" t="str">
            <v>C</v>
          </cell>
          <cell r="E100" t="str">
            <v>2103</v>
          </cell>
          <cell r="F100" t="str">
            <v>1900</v>
          </cell>
          <cell r="G100" t="str">
            <v>1</v>
          </cell>
          <cell r="H100" t="str">
            <v>0</v>
          </cell>
          <cell r="I100" t="str">
            <v>1</v>
          </cell>
          <cell r="J100"/>
          <cell r="K100"/>
          <cell r="L100" t="str">
            <v>Propios</v>
          </cell>
          <cell r="M100" t="str">
            <v>20</v>
          </cell>
          <cell r="N100" t="str">
            <v>CSF</v>
          </cell>
          <cell r="O100" t="str">
            <v>CONOCIMIENTO CIENTIFICO Y TENCOLOGICO</v>
          </cell>
          <cell r="P100">
            <v>9362549801</v>
          </cell>
          <cell r="Q100">
            <v>0</v>
          </cell>
          <cell r="R100">
            <v>0</v>
          </cell>
          <cell r="S100">
            <v>9362549801</v>
          </cell>
          <cell r="T100">
            <v>0</v>
          </cell>
          <cell r="U100">
            <v>0</v>
          </cell>
          <cell r="V100">
            <v>9362549801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C101" t="str">
            <v>C-2103-1900-1-0-2</v>
          </cell>
          <cell r="D101" t="str">
            <v>C</v>
          </cell>
          <cell r="E101" t="str">
            <v>2103</v>
          </cell>
          <cell r="F101" t="str">
            <v>1900</v>
          </cell>
          <cell r="G101" t="str">
            <v>1</v>
          </cell>
          <cell r="H101" t="str">
            <v>0</v>
          </cell>
          <cell r="I101" t="str">
            <v>2</v>
          </cell>
          <cell r="J101"/>
          <cell r="K101"/>
          <cell r="L101" t="str">
            <v>Propios</v>
          </cell>
          <cell r="M101" t="str">
            <v>20</v>
          </cell>
          <cell r="N101" t="str">
            <v>CSF</v>
          </cell>
          <cell r="O101" t="str">
            <v>EVENTOS DE FORMACION Y CAPACITACION</v>
          </cell>
          <cell r="P101">
            <v>597609562</v>
          </cell>
          <cell r="Q101">
            <v>0</v>
          </cell>
          <cell r="R101">
            <v>0</v>
          </cell>
          <cell r="S101">
            <v>597609562</v>
          </cell>
          <cell r="T101">
            <v>0</v>
          </cell>
          <cell r="U101">
            <v>0</v>
          </cell>
          <cell r="V101">
            <v>597609562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C102" t="str">
            <v>C-2103-1900-1-0-9</v>
          </cell>
          <cell r="D102" t="str">
            <v>C</v>
          </cell>
          <cell r="E102" t="str">
            <v>2103</v>
          </cell>
          <cell r="F102" t="str">
            <v>1900</v>
          </cell>
          <cell r="G102" t="str">
            <v>1</v>
          </cell>
          <cell r="H102" t="str">
            <v>0</v>
          </cell>
          <cell r="I102" t="str">
            <v>9</v>
          </cell>
          <cell r="J102"/>
          <cell r="K102"/>
          <cell r="L102" t="str">
            <v>Propios</v>
          </cell>
          <cell r="M102" t="str">
            <v>20</v>
          </cell>
          <cell r="N102" t="str">
            <v>CSF</v>
          </cell>
          <cell r="O102" t="str">
            <v>GMF 41000</v>
          </cell>
          <cell r="P102">
            <v>39840637</v>
          </cell>
          <cell r="Q102">
            <v>0</v>
          </cell>
          <cell r="R102">
            <v>0</v>
          </cell>
          <cell r="S102">
            <v>39840637</v>
          </cell>
          <cell r="T102">
            <v>0</v>
          </cell>
          <cell r="U102">
            <v>0</v>
          </cell>
          <cell r="V102">
            <v>39840637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</row>
        <row r="103">
          <cell r="C103" t="str">
            <v>C-2103-1900-2-0-1</v>
          </cell>
          <cell r="D103" t="str">
            <v>C</v>
          </cell>
          <cell r="E103" t="str">
            <v>2103</v>
          </cell>
          <cell r="F103" t="str">
            <v>1900</v>
          </cell>
          <cell r="G103" t="str">
            <v>2</v>
          </cell>
          <cell r="H103" t="str">
            <v>0</v>
          </cell>
          <cell r="I103" t="str">
            <v>1</v>
          </cell>
          <cell r="J103"/>
          <cell r="K103"/>
          <cell r="L103" t="str">
            <v>Propios</v>
          </cell>
          <cell r="M103" t="str">
            <v>20</v>
          </cell>
          <cell r="N103" t="str">
            <v>CSF</v>
          </cell>
          <cell r="O103" t="str">
            <v>MECANISMOS DE ARTICULACION</v>
          </cell>
          <cell r="P103">
            <v>19123000000</v>
          </cell>
          <cell r="Q103">
            <v>0</v>
          </cell>
          <cell r="R103">
            <v>0</v>
          </cell>
          <cell r="S103">
            <v>19123000000</v>
          </cell>
          <cell r="T103">
            <v>0</v>
          </cell>
          <cell r="U103">
            <v>19123000000</v>
          </cell>
          <cell r="V103">
            <v>0</v>
          </cell>
          <cell r="W103">
            <v>19123000000</v>
          </cell>
          <cell r="X103">
            <v>0</v>
          </cell>
          <cell r="Y103">
            <v>0</v>
          </cell>
          <cell r="Z103">
            <v>0</v>
          </cell>
        </row>
        <row r="104">
          <cell r="C104" t="str">
            <v>C-2103-1900-2-0-1</v>
          </cell>
          <cell r="D104" t="str">
            <v>C</v>
          </cell>
          <cell r="E104" t="str">
            <v>2103</v>
          </cell>
          <cell r="F104" t="str">
            <v>1900</v>
          </cell>
          <cell r="G104" t="str">
            <v>2</v>
          </cell>
          <cell r="H104" t="str">
            <v>0</v>
          </cell>
          <cell r="I104" t="str">
            <v>1</v>
          </cell>
          <cell r="J104"/>
          <cell r="K104"/>
          <cell r="L104" t="str">
            <v>Propios</v>
          </cell>
          <cell r="M104" t="str">
            <v>21</v>
          </cell>
          <cell r="N104" t="str">
            <v>CSF</v>
          </cell>
          <cell r="O104" t="str">
            <v>MECANISMOS DE ARTICULACION</v>
          </cell>
          <cell r="P104">
            <v>12689749004</v>
          </cell>
          <cell r="Q104">
            <v>0</v>
          </cell>
          <cell r="R104">
            <v>0</v>
          </cell>
          <cell r="S104">
            <v>12689749004</v>
          </cell>
          <cell r="T104">
            <v>0</v>
          </cell>
          <cell r="U104">
            <v>9461952191</v>
          </cell>
          <cell r="V104">
            <v>3227796813</v>
          </cell>
          <cell r="W104">
            <v>9461952191</v>
          </cell>
          <cell r="X104">
            <v>900000000</v>
          </cell>
          <cell r="Y104">
            <v>900000000</v>
          </cell>
          <cell r="Z104">
            <v>900000000</v>
          </cell>
        </row>
        <row r="105">
          <cell r="C105" t="str">
            <v>C-2103-1900-2-0-2</v>
          </cell>
          <cell r="D105" t="str">
            <v>C</v>
          </cell>
          <cell r="E105" t="str">
            <v>2103</v>
          </cell>
          <cell r="F105" t="str">
            <v>1900</v>
          </cell>
          <cell r="G105" t="str">
            <v>2</v>
          </cell>
          <cell r="H105" t="str">
            <v>0</v>
          </cell>
          <cell r="I105" t="str">
            <v>2</v>
          </cell>
          <cell r="J105"/>
          <cell r="K105"/>
          <cell r="L105" t="str">
            <v>Propios</v>
          </cell>
          <cell r="M105" t="str">
            <v>21</v>
          </cell>
          <cell r="N105" t="str">
            <v>CSF</v>
          </cell>
          <cell r="O105" t="str">
            <v>GESTION SOCIO AMBIENTAL</v>
          </cell>
          <cell r="P105">
            <v>2749003984</v>
          </cell>
          <cell r="Q105">
            <v>0</v>
          </cell>
          <cell r="R105">
            <v>0</v>
          </cell>
          <cell r="S105">
            <v>2749003984</v>
          </cell>
          <cell r="T105">
            <v>0</v>
          </cell>
          <cell r="U105">
            <v>2749003984</v>
          </cell>
          <cell r="V105">
            <v>0</v>
          </cell>
          <cell r="W105">
            <v>2749003984</v>
          </cell>
          <cell r="X105">
            <v>0</v>
          </cell>
          <cell r="Y105">
            <v>0</v>
          </cell>
          <cell r="Z105">
            <v>0</v>
          </cell>
        </row>
        <row r="106">
          <cell r="C106" t="str">
            <v>C-2103-1900-2-0-3</v>
          </cell>
          <cell r="D106" t="str">
            <v>C</v>
          </cell>
          <cell r="E106" t="str">
            <v>2103</v>
          </cell>
          <cell r="F106" t="str">
            <v>1900</v>
          </cell>
          <cell r="G106" t="str">
            <v>2</v>
          </cell>
          <cell r="H106" t="str">
            <v>0</v>
          </cell>
          <cell r="I106" t="str">
            <v>3</v>
          </cell>
          <cell r="J106"/>
          <cell r="K106"/>
          <cell r="L106" t="str">
            <v>Propios</v>
          </cell>
          <cell r="M106" t="str">
            <v>21</v>
          </cell>
          <cell r="N106" t="str">
            <v>CSF</v>
          </cell>
          <cell r="O106" t="str">
            <v>PROCESOS DE COMUNICACIÓN Y PARTICIPACION</v>
          </cell>
          <cell r="P106">
            <v>9485059761</v>
          </cell>
          <cell r="Q106">
            <v>0</v>
          </cell>
          <cell r="R106">
            <v>0</v>
          </cell>
          <cell r="S106">
            <v>9485059761</v>
          </cell>
          <cell r="T106">
            <v>0</v>
          </cell>
          <cell r="U106">
            <v>8489043825</v>
          </cell>
          <cell r="V106">
            <v>996015936</v>
          </cell>
          <cell r="W106">
            <v>8489043825</v>
          </cell>
          <cell r="X106">
            <v>0</v>
          </cell>
          <cell r="Y106">
            <v>0</v>
          </cell>
          <cell r="Z106">
            <v>0</v>
          </cell>
        </row>
        <row r="107">
          <cell r="C107" t="str">
            <v>C-2103-1900-2-0-4</v>
          </cell>
          <cell r="D107" t="str">
            <v>C</v>
          </cell>
          <cell r="E107" t="str">
            <v>2103</v>
          </cell>
          <cell r="F107" t="str">
            <v>1900</v>
          </cell>
          <cell r="G107" t="str">
            <v>2</v>
          </cell>
          <cell r="H107" t="str">
            <v>0</v>
          </cell>
          <cell r="I107" t="str">
            <v>4</v>
          </cell>
          <cell r="J107"/>
          <cell r="K107"/>
          <cell r="L107" t="str">
            <v>Propios</v>
          </cell>
          <cell r="M107" t="str">
            <v>21</v>
          </cell>
          <cell r="N107" t="str">
            <v>CSF</v>
          </cell>
          <cell r="O107" t="str">
            <v>CONOCIMIENTO AMBIENTAL Y SOCIAL</v>
          </cell>
          <cell r="P107">
            <v>4880478088</v>
          </cell>
          <cell r="Q107">
            <v>0</v>
          </cell>
          <cell r="R107">
            <v>0</v>
          </cell>
          <cell r="S107">
            <v>4880478088</v>
          </cell>
          <cell r="T107">
            <v>0</v>
          </cell>
          <cell r="U107">
            <v>4876243000</v>
          </cell>
          <cell r="V107">
            <v>4235088</v>
          </cell>
          <cell r="W107">
            <v>4876243000</v>
          </cell>
          <cell r="X107">
            <v>334800000</v>
          </cell>
          <cell r="Y107">
            <v>334800000</v>
          </cell>
          <cell r="Z107">
            <v>334800000</v>
          </cell>
        </row>
        <row r="108">
          <cell r="C108" t="str">
            <v>C-2103-1900-2-0-9</v>
          </cell>
          <cell r="D108" t="str">
            <v>C</v>
          </cell>
          <cell r="E108" t="str">
            <v>2103</v>
          </cell>
          <cell r="F108" t="str">
            <v>1900</v>
          </cell>
          <cell r="G108" t="str">
            <v>2</v>
          </cell>
          <cell r="H108" t="str">
            <v>0</v>
          </cell>
          <cell r="I108" t="str">
            <v>9</v>
          </cell>
          <cell r="J108"/>
          <cell r="K108"/>
          <cell r="L108" t="str">
            <v>Propios</v>
          </cell>
          <cell r="M108" t="str">
            <v>21</v>
          </cell>
          <cell r="N108" t="str">
            <v>CSF</v>
          </cell>
          <cell r="O108" t="str">
            <v>GMF 41000</v>
          </cell>
          <cell r="P108">
            <v>195709163</v>
          </cell>
          <cell r="Q108">
            <v>0</v>
          </cell>
          <cell r="R108">
            <v>0</v>
          </cell>
          <cell r="S108">
            <v>195709163</v>
          </cell>
          <cell r="T108">
            <v>0</v>
          </cell>
          <cell r="U108">
            <v>0</v>
          </cell>
          <cell r="V108">
            <v>195709163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C109" t="str">
            <v>C-2103-1900-3-0-1</v>
          </cell>
          <cell r="D109" t="str">
            <v>C</v>
          </cell>
          <cell r="E109" t="str">
            <v>2103</v>
          </cell>
          <cell r="F109" t="str">
            <v>1900</v>
          </cell>
          <cell r="G109" t="str">
            <v>3</v>
          </cell>
          <cell r="H109" t="str">
            <v>0</v>
          </cell>
          <cell r="I109" t="str">
            <v>1</v>
          </cell>
          <cell r="J109"/>
          <cell r="K109"/>
          <cell r="L109" t="str">
            <v>Propios</v>
          </cell>
          <cell r="M109" t="str">
            <v>20</v>
          </cell>
          <cell r="N109" t="str">
            <v>CSF</v>
          </cell>
          <cell r="O109" t="str">
            <v>SEGMENTAR EL MERCADO</v>
          </cell>
          <cell r="P109">
            <v>1526892430</v>
          </cell>
          <cell r="Q109">
            <v>0</v>
          </cell>
          <cell r="R109">
            <v>0</v>
          </cell>
          <cell r="S109">
            <v>1526892430</v>
          </cell>
          <cell r="T109">
            <v>0</v>
          </cell>
          <cell r="U109">
            <v>1343000000</v>
          </cell>
          <cell r="V109">
            <v>183892430</v>
          </cell>
          <cell r="W109">
            <v>1284954443</v>
          </cell>
          <cell r="X109">
            <v>0</v>
          </cell>
          <cell r="Y109">
            <v>0</v>
          </cell>
          <cell r="Z109">
            <v>0</v>
          </cell>
        </row>
        <row r="110">
          <cell r="C110" t="str">
            <v>C-2103-1900-3-0-2</v>
          </cell>
          <cell r="D110" t="str">
            <v>C</v>
          </cell>
          <cell r="E110" t="str">
            <v>2103</v>
          </cell>
          <cell r="F110" t="str">
            <v>1900</v>
          </cell>
          <cell r="G110" t="str">
            <v>3</v>
          </cell>
          <cell r="H110" t="str">
            <v>0</v>
          </cell>
          <cell r="I110" t="str">
            <v>2</v>
          </cell>
          <cell r="J110"/>
          <cell r="K110"/>
          <cell r="L110" t="str">
            <v>Propios</v>
          </cell>
          <cell r="M110" t="str">
            <v>20</v>
          </cell>
          <cell r="N110" t="str">
            <v>CSF</v>
          </cell>
          <cell r="O110" t="str">
            <v>DIVULGACION Y PROMOCION POETENCIAL HIDROCARBUROS</v>
          </cell>
          <cell r="P110">
            <v>6896115538</v>
          </cell>
          <cell r="Q110">
            <v>0</v>
          </cell>
          <cell r="R110">
            <v>0</v>
          </cell>
          <cell r="S110">
            <v>6896115538</v>
          </cell>
          <cell r="T110">
            <v>0</v>
          </cell>
          <cell r="U110">
            <v>3377850000</v>
          </cell>
          <cell r="V110">
            <v>3518265538</v>
          </cell>
          <cell r="W110">
            <v>3067868701</v>
          </cell>
          <cell r="X110">
            <v>3725310</v>
          </cell>
          <cell r="Y110">
            <v>2654310</v>
          </cell>
          <cell r="Z110">
            <v>2654310</v>
          </cell>
        </row>
        <row r="111">
          <cell r="C111" t="str">
            <v>C-2103-1900-3-0-3</v>
          </cell>
          <cell r="D111" t="str">
            <v>C</v>
          </cell>
          <cell r="E111" t="str">
            <v>2103</v>
          </cell>
          <cell r="F111" t="str">
            <v>1900</v>
          </cell>
          <cell r="G111" t="str">
            <v>3</v>
          </cell>
          <cell r="H111" t="str">
            <v>0</v>
          </cell>
          <cell r="I111" t="str">
            <v>3</v>
          </cell>
          <cell r="J111"/>
          <cell r="K111"/>
          <cell r="L111" t="str">
            <v>Propios</v>
          </cell>
          <cell r="M111" t="str">
            <v>20</v>
          </cell>
          <cell r="N111" t="str">
            <v>CSF</v>
          </cell>
          <cell r="O111" t="str">
            <v>FLEXIBILIZAR PROCESO DE ADJUDICACION</v>
          </cell>
          <cell r="P111">
            <v>1618824701</v>
          </cell>
          <cell r="Q111">
            <v>0</v>
          </cell>
          <cell r="R111">
            <v>0</v>
          </cell>
          <cell r="S111">
            <v>1618824701</v>
          </cell>
          <cell r="T111">
            <v>0</v>
          </cell>
          <cell r="U111">
            <v>947506108</v>
          </cell>
          <cell r="V111">
            <v>671318593</v>
          </cell>
          <cell r="W111">
            <v>869981685</v>
          </cell>
          <cell r="X111">
            <v>38431731</v>
          </cell>
          <cell r="Y111">
            <v>38431731</v>
          </cell>
          <cell r="Z111">
            <v>38431731</v>
          </cell>
        </row>
        <row r="112">
          <cell r="C112" t="str">
            <v>C-2103-1900-3-0-9</v>
          </cell>
          <cell r="D112" t="str">
            <v>C</v>
          </cell>
          <cell r="E112" t="str">
            <v>2103</v>
          </cell>
          <cell r="F112" t="str">
            <v>1900</v>
          </cell>
          <cell r="G112" t="str">
            <v>3</v>
          </cell>
          <cell r="H112" t="str">
            <v>0</v>
          </cell>
          <cell r="I112" t="str">
            <v>9</v>
          </cell>
          <cell r="J112"/>
          <cell r="K112"/>
          <cell r="L112" t="str">
            <v>Propios</v>
          </cell>
          <cell r="M112" t="str">
            <v>20</v>
          </cell>
          <cell r="N112" t="str">
            <v>CSF</v>
          </cell>
          <cell r="O112" t="str">
            <v>GMF 41000</v>
          </cell>
          <cell r="P112">
            <v>40167331</v>
          </cell>
          <cell r="Q112">
            <v>0</v>
          </cell>
          <cell r="R112">
            <v>0</v>
          </cell>
          <cell r="S112">
            <v>40167331</v>
          </cell>
          <cell r="T112">
            <v>0</v>
          </cell>
          <cell r="U112">
            <v>0</v>
          </cell>
          <cell r="V112">
            <v>40167331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C113" t="str">
            <v>C-2106-1900-1-0-1</v>
          </cell>
          <cell r="D113" t="str">
            <v>C</v>
          </cell>
          <cell r="E113" t="str">
            <v>2106</v>
          </cell>
          <cell r="F113" t="str">
            <v>1900</v>
          </cell>
          <cell r="G113" t="str">
            <v>1</v>
          </cell>
          <cell r="H113" t="str">
            <v>0</v>
          </cell>
          <cell r="I113" t="str">
            <v>1</v>
          </cell>
          <cell r="L113" t="str">
            <v>Propios</v>
          </cell>
          <cell r="M113" t="str">
            <v>20</v>
          </cell>
          <cell r="N113" t="str">
            <v>CSF</v>
          </cell>
          <cell r="O113" t="str">
            <v>ADQUISICIÓN DE INFORMACIÓN</v>
          </cell>
          <cell r="P113">
            <v>14608180291</v>
          </cell>
          <cell r="Q113">
            <v>0</v>
          </cell>
          <cell r="R113">
            <v>0</v>
          </cell>
          <cell r="S113">
            <v>14608180291</v>
          </cell>
          <cell r="T113">
            <v>0</v>
          </cell>
          <cell r="U113">
            <v>14608180291</v>
          </cell>
          <cell r="V113">
            <v>0</v>
          </cell>
          <cell r="W113">
            <v>14608180291</v>
          </cell>
          <cell r="X113">
            <v>0</v>
          </cell>
          <cell r="Y113">
            <v>0</v>
          </cell>
          <cell r="Z113">
            <v>0</v>
          </cell>
        </row>
        <row r="114">
          <cell r="C114" t="str">
            <v>C-2106-1900-1-0-1</v>
          </cell>
          <cell r="D114" t="str">
            <v>C</v>
          </cell>
          <cell r="E114" t="str">
            <v>2106</v>
          </cell>
          <cell r="F114" t="str">
            <v>1900</v>
          </cell>
          <cell r="G114" t="str">
            <v>1</v>
          </cell>
          <cell r="H114" t="str">
            <v>0</v>
          </cell>
          <cell r="I114" t="str">
            <v>1</v>
          </cell>
          <cell r="L114" t="str">
            <v>Propios</v>
          </cell>
          <cell r="M114" t="str">
            <v>21</v>
          </cell>
          <cell r="N114" t="str">
            <v>CSF</v>
          </cell>
          <cell r="O114" t="str">
            <v>ADQUISICIÓN DE INFORMACIÓN</v>
          </cell>
          <cell r="P114">
            <v>116921179913</v>
          </cell>
          <cell r="Q114">
            <v>27700827354</v>
          </cell>
          <cell r="R114">
            <v>27700827354</v>
          </cell>
          <cell r="S114">
            <v>116921179913</v>
          </cell>
          <cell r="T114">
            <v>0</v>
          </cell>
          <cell r="U114">
            <v>55187638694</v>
          </cell>
          <cell r="V114">
            <v>61733541219</v>
          </cell>
          <cell r="W114">
            <v>55187638692</v>
          </cell>
          <cell r="X114">
            <v>42096326</v>
          </cell>
          <cell r="Y114">
            <v>38043660</v>
          </cell>
          <cell r="Z114">
            <v>25295537</v>
          </cell>
        </row>
        <row r="115">
          <cell r="C115" t="str">
            <v>C-2106-1900-1-0-2</v>
          </cell>
          <cell r="D115" t="str">
            <v>C</v>
          </cell>
          <cell r="E115" t="str">
            <v>2106</v>
          </cell>
          <cell r="F115" t="str">
            <v>1900</v>
          </cell>
          <cell r="G115" t="str">
            <v>1</v>
          </cell>
          <cell r="H115" t="str">
            <v>0</v>
          </cell>
          <cell r="I115" t="str">
            <v>2</v>
          </cell>
          <cell r="L115" t="str">
            <v>Propios</v>
          </cell>
          <cell r="M115" t="str">
            <v>21</v>
          </cell>
          <cell r="N115" t="str">
            <v>CSF</v>
          </cell>
          <cell r="O115" t="str">
            <v>INTEGRACIÓN LA INFORMACIÓN TÉCNICA</v>
          </cell>
          <cell r="P115">
            <v>35801317087</v>
          </cell>
          <cell r="Q115">
            <v>0</v>
          </cell>
          <cell r="R115">
            <v>0</v>
          </cell>
          <cell r="S115">
            <v>35801317087</v>
          </cell>
          <cell r="T115">
            <v>0</v>
          </cell>
          <cell r="U115">
            <v>1068090792</v>
          </cell>
          <cell r="V115">
            <v>34733226295</v>
          </cell>
          <cell r="W115">
            <v>1068090792</v>
          </cell>
          <cell r="X115">
            <v>39452759</v>
          </cell>
          <cell r="Y115">
            <v>39452759</v>
          </cell>
          <cell r="Z115">
            <v>39452759</v>
          </cell>
        </row>
        <row r="116">
          <cell r="C116" t="str">
            <v>C-2106-1900-1-0-3</v>
          </cell>
          <cell r="D116" t="str">
            <v>C</v>
          </cell>
          <cell r="E116" t="str">
            <v>2106</v>
          </cell>
          <cell r="F116" t="str">
            <v>1900</v>
          </cell>
          <cell r="G116" t="str">
            <v>1</v>
          </cell>
          <cell r="H116" t="str">
            <v>0</v>
          </cell>
          <cell r="I116" t="str">
            <v>3</v>
          </cell>
          <cell r="L116" t="str">
            <v>Propios</v>
          </cell>
          <cell r="M116" t="str">
            <v>20</v>
          </cell>
          <cell r="N116" t="str">
            <v>CSF</v>
          </cell>
          <cell r="O116" t="str">
            <v>MEJORAMIENTO DE INFORMACIÓN TÉCNICA</v>
          </cell>
          <cell r="P116">
            <v>18924302789</v>
          </cell>
          <cell r="Q116">
            <v>0</v>
          </cell>
          <cell r="R116">
            <v>0</v>
          </cell>
          <cell r="S116">
            <v>18924302789</v>
          </cell>
          <cell r="T116">
            <v>0</v>
          </cell>
          <cell r="U116">
            <v>0</v>
          </cell>
          <cell r="V116">
            <v>18924302789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C117" t="str">
            <v>C-2106-1900-1-0-9</v>
          </cell>
          <cell r="D117" t="str">
            <v>C</v>
          </cell>
          <cell r="E117" t="str">
            <v>2106</v>
          </cell>
          <cell r="F117" t="str">
            <v>1900</v>
          </cell>
          <cell r="G117" t="str">
            <v>1</v>
          </cell>
          <cell r="H117" t="str">
            <v>0</v>
          </cell>
          <cell r="I117" t="str">
            <v>9</v>
          </cell>
          <cell r="L117" t="str">
            <v>Propios</v>
          </cell>
          <cell r="M117" t="str">
            <v>20</v>
          </cell>
          <cell r="N117" t="str">
            <v>CSF</v>
          </cell>
          <cell r="O117" t="str">
            <v>GMF 4*1000</v>
          </cell>
          <cell r="P117">
            <v>745019920</v>
          </cell>
          <cell r="Q117">
            <v>0</v>
          </cell>
          <cell r="R117">
            <v>0</v>
          </cell>
          <cell r="S117">
            <v>745019920</v>
          </cell>
          <cell r="T117">
            <v>0</v>
          </cell>
          <cell r="U117">
            <v>0</v>
          </cell>
          <cell r="V117">
            <v>745019920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C118" t="str">
            <v>C-2199-1900-1-0-1</v>
          </cell>
          <cell r="D118" t="str">
            <v>C</v>
          </cell>
          <cell r="E118" t="str">
            <v>2199</v>
          </cell>
          <cell r="F118" t="str">
            <v>1900</v>
          </cell>
          <cell r="G118" t="str">
            <v>1</v>
          </cell>
          <cell r="H118" t="str">
            <v>0</v>
          </cell>
          <cell r="I118" t="str">
            <v>1</v>
          </cell>
          <cell r="J118"/>
          <cell r="K118"/>
          <cell r="L118" t="str">
            <v>Propios</v>
          </cell>
          <cell r="M118" t="str">
            <v>20</v>
          </cell>
          <cell r="N118" t="str">
            <v>CSF</v>
          </cell>
          <cell r="O118" t="str">
            <v>INFRAESTRUCTURA TECNOLOGICA Y SEGURIDAD INFORMATICA</v>
          </cell>
          <cell r="P118">
            <v>4149402390</v>
          </cell>
          <cell r="Q118">
            <v>0</v>
          </cell>
          <cell r="R118">
            <v>0</v>
          </cell>
          <cell r="S118">
            <v>4149402390</v>
          </cell>
          <cell r="T118">
            <v>0</v>
          </cell>
          <cell r="U118">
            <v>1844356995.53</v>
          </cell>
          <cell r="V118">
            <v>2305045394.4699998</v>
          </cell>
          <cell r="W118">
            <v>1844356995.53</v>
          </cell>
          <cell r="X118">
            <v>0</v>
          </cell>
          <cell r="Y118">
            <v>0</v>
          </cell>
          <cell r="Z118">
            <v>0</v>
          </cell>
        </row>
        <row r="119">
          <cell r="C119" t="str">
            <v>C-2199-1900-1-0-2</v>
          </cell>
          <cell r="D119" t="str">
            <v>C</v>
          </cell>
          <cell r="E119" t="str">
            <v>2199</v>
          </cell>
          <cell r="F119" t="str">
            <v>1900</v>
          </cell>
          <cell r="G119" t="str">
            <v>1</v>
          </cell>
          <cell r="H119" t="str">
            <v>0</v>
          </cell>
          <cell r="I119" t="str">
            <v>2</v>
          </cell>
          <cell r="J119"/>
          <cell r="K119"/>
          <cell r="L119" t="str">
            <v>Propios</v>
          </cell>
          <cell r="M119" t="str">
            <v>20</v>
          </cell>
          <cell r="N119" t="str">
            <v>CSF</v>
          </cell>
          <cell r="O119" t="str">
            <v>SISTEMA DE INFORMACION INTEGRADOS</v>
          </cell>
          <cell r="P119">
            <v>3108083665</v>
          </cell>
          <cell r="Q119">
            <v>0</v>
          </cell>
          <cell r="R119">
            <v>0</v>
          </cell>
          <cell r="S119">
            <v>3108083665</v>
          </cell>
          <cell r="T119">
            <v>0</v>
          </cell>
          <cell r="U119">
            <v>0</v>
          </cell>
          <cell r="V119">
            <v>3108083665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</sheetData>
      <sheetData sheetId="7">
        <row r="5">
          <cell r="C5" t="str">
            <v>A-1-0-2</v>
          </cell>
        </row>
      </sheetData>
      <sheetData sheetId="8">
        <row r="5">
          <cell r="C5" t="str">
            <v>A-1-0-1-1</v>
          </cell>
        </row>
      </sheetData>
      <sheetData sheetId="9">
        <row r="5">
          <cell r="C5" t="str">
            <v>A-1-0-1-1</v>
          </cell>
          <cell r="D5" t="str">
            <v>A</v>
          </cell>
          <cell r="E5" t="str">
            <v>1</v>
          </cell>
          <cell r="F5" t="str">
            <v>0</v>
          </cell>
          <cell r="G5" t="str">
            <v>1</v>
          </cell>
          <cell r="H5" t="str">
            <v>1</v>
          </cell>
          <cell r="L5" t="str">
            <v>Propios</v>
          </cell>
          <cell r="M5" t="str">
            <v>20</v>
          </cell>
          <cell r="N5" t="str">
            <v>CSF</v>
          </cell>
          <cell r="O5" t="str">
            <v>SUELDOS DE PERSONAL DE NOMINA</v>
          </cell>
          <cell r="P5">
            <v>11058557000</v>
          </cell>
          <cell r="Q5">
            <v>0</v>
          </cell>
          <cell r="R5">
            <v>0</v>
          </cell>
          <cell r="S5">
            <v>11058557000</v>
          </cell>
          <cell r="T5">
            <v>0</v>
          </cell>
          <cell r="U5">
            <v>0</v>
          </cell>
          <cell r="V5">
            <v>11058557000</v>
          </cell>
          <cell r="W5">
            <v>931300127</v>
          </cell>
          <cell r="X5">
            <v>931300127</v>
          </cell>
          <cell r="Y5">
            <v>931300127</v>
          </cell>
          <cell r="Z5">
            <v>931300127</v>
          </cell>
        </row>
        <row r="6">
          <cell r="C6" t="str">
            <v>A-1-0-1-4</v>
          </cell>
          <cell r="D6" t="str">
            <v>A</v>
          </cell>
          <cell r="E6" t="str">
            <v>1</v>
          </cell>
          <cell r="F6" t="str">
            <v>0</v>
          </cell>
          <cell r="G6" t="str">
            <v>1</v>
          </cell>
          <cell r="H6" t="str">
            <v>4</v>
          </cell>
          <cell r="L6" t="str">
            <v>Propios</v>
          </cell>
          <cell r="M6" t="str">
            <v>20</v>
          </cell>
          <cell r="N6" t="str">
            <v>CSF</v>
          </cell>
          <cell r="O6" t="str">
            <v>PRIMA TECNICA</v>
          </cell>
          <cell r="P6">
            <v>3568225000</v>
          </cell>
          <cell r="Q6">
            <v>0</v>
          </cell>
          <cell r="R6">
            <v>0</v>
          </cell>
          <cell r="S6">
            <v>3568225000</v>
          </cell>
          <cell r="T6">
            <v>0</v>
          </cell>
          <cell r="U6">
            <v>0</v>
          </cell>
          <cell r="V6">
            <v>3568225000</v>
          </cell>
          <cell r="W6">
            <v>151892049</v>
          </cell>
          <cell r="X6">
            <v>151892049</v>
          </cell>
          <cell r="Y6">
            <v>151892049</v>
          </cell>
          <cell r="Z6">
            <v>151892049</v>
          </cell>
        </row>
        <row r="7">
          <cell r="C7" t="str">
            <v>A-1-0-1-5</v>
          </cell>
          <cell r="D7" t="str">
            <v>A</v>
          </cell>
          <cell r="E7" t="str">
            <v>1</v>
          </cell>
          <cell r="F7" t="str">
            <v>0</v>
          </cell>
          <cell r="G7" t="str">
            <v>1</v>
          </cell>
          <cell r="H7" t="str">
            <v>5</v>
          </cell>
          <cell r="L7" t="str">
            <v>Propios</v>
          </cell>
          <cell r="M7" t="str">
            <v>20</v>
          </cell>
          <cell r="N7" t="str">
            <v>CSF</v>
          </cell>
          <cell r="O7" t="str">
            <v>OTROS</v>
          </cell>
          <cell r="P7">
            <v>3405790000</v>
          </cell>
          <cell r="Q7">
            <v>0</v>
          </cell>
          <cell r="R7">
            <v>0</v>
          </cell>
          <cell r="S7">
            <v>3405790000</v>
          </cell>
          <cell r="T7">
            <v>0</v>
          </cell>
          <cell r="U7">
            <v>0</v>
          </cell>
          <cell r="V7">
            <v>3405790000</v>
          </cell>
          <cell r="W7">
            <v>36552808</v>
          </cell>
          <cell r="X7">
            <v>36552808</v>
          </cell>
          <cell r="Y7">
            <v>36552808</v>
          </cell>
          <cell r="Z7">
            <v>36552808</v>
          </cell>
        </row>
        <row r="8">
          <cell r="C8" t="str">
            <v>A-1-0-1-9</v>
          </cell>
          <cell r="D8" t="str">
            <v>A</v>
          </cell>
          <cell r="E8" t="str">
            <v>1</v>
          </cell>
          <cell r="F8" t="str">
            <v>0</v>
          </cell>
          <cell r="G8" t="str">
            <v>1</v>
          </cell>
          <cell r="H8" t="str">
            <v>9</v>
          </cell>
          <cell r="L8" t="str">
            <v>Propios</v>
          </cell>
          <cell r="M8" t="str">
            <v>20</v>
          </cell>
          <cell r="N8" t="str">
            <v>CSF</v>
          </cell>
          <cell r="O8" t="str">
            <v>HORAS EXTRAS, DIAS FESTIVOS E INDEMNIZACION POR VACACIONES</v>
          </cell>
          <cell r="P8">
            <v>114763000</v>
          </cell>
          <cell r="Q8">
            <v>0</v>
          </cell>
          <cell r="R8">
            <v>0</v>
          </cell>
          <cell r="S8">
            <v>114763000</v>
          </cell>
          <cell r="T8">
            <v>0</v>
          </cell>
          <cell r="U8">
            <v>0</v>
          </cell>
          <cell r="V8">
            <v>114763000</v>
          </cell>
          <cell r="W8">
            <v>5229196</v>
          </cell>
          <cell r="X8">
            <v>2016272</v>
          </cell>
          <cell r="Y8">
            <v>2016272</v>
          </cell>
          <cell r="Z8">
            <v>2016272</v>
          </cell>
        </row>
        <row r="9">
          <cell r="C9" t="str">
            <v>A-1-0-1-10</v>
          </cell>
          <cell r="D9" t="str">
            <v>A</v>
          </cell>
          <cell r="E9" t="str">
            <v>1</v>
          </cell>
          <cell r="F9" t="str">
            <v>0</v>
          </cell>
          <cell r="G9" t="str">
            <v>1</v>
          </cell>
          <cell r="H9" t="str">
            <v>10</v>
          </cell>
          <cell r="L9" t="str">
            <v>Propios</v>
          </cell>
          <cell r="M9" t="str">
            <v>20</v>
          </cell>
          <cell r="N9" t="str">
            <v>CSF</v>
          </cell>
          <cell r="O9" t="str">
            <v>OTROS GASTOS PERSONALES - PREVIO CONCEPTO DGPPN</v>
          </cell>
          <cell r="P9">
            <v>1204165000</v>
          </cell>
          <cell r="Q9">
            <v>0</v>
          </cell>
          <cell r="R9">
            <v>0</v>
          </cell>
          <cell r="S9">
            <v>1204165000</v>
          </cell>
          <cell r="T9">
            <v>1204165000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</row>
        <row r="10">
          <cell r="C10" t="str">
            <v>A-1-0-2</v>
          </cell>
          <cell r="D10" t="str">
            <v>A</v>
          </cell>
          <cell r="E10" t="str">
            <v>1</v>
          </cell>
          <cell r="F10" t="str">
            <v>0</v>
          </cell>
          <cell r="G10" t="str">
            <v>2</v>
          </cell>
          <cell r="L10" t="str">
            <v>Propios</v>
          </cell>
          <cell r="M10" t="str">
            <v>20</v>
          </cell>
          <cell r="N10" t="str">
            <v>CSF</v>
          </cell>
          <cell r="O10" t="str">
            <v>SERVICIOS PERSONALES INDIRECTOS</v>
          </cell>
          <cell r="P10">
            <v>1621052000</v>
          </cell>
          <cell r="Q10">
            <v>0</v>
          </cell>
          <cell r="R10">
            <v>0</v>
          </cell>
          <cell r="S10">
            <v>1621052000</v>
          </cell>
          <cell r="T10">
            <v>0</v>
          </cell>
          <cell r="U10">
            <v>-165750</v>
          </cell>
          <cell r="V10">
            <v>1621217750</v>
          </cell>
          <cell r="W10">
            <v>7765230</v>
          </cell>
          <cell r="X10">
            <v>77204044</v>
          </cell>
          <cell r="Y10">
            <v>77204044</v>
          </cell>
          <cell r="Z10">
            <v>72968464</v>
          </cell>
        </row>
        <row r="11">
          <cell r="C11" t="str">
            <v>A-1-0-5</v>
          </cell>
          <cell r="D11" t="str">
            <v>A</v>
          </cell>
          <cell r="E11" t="str">
            <v>1</v>
          </cell>
          <cell r="F11" t="str">
            <v>0</v>
          </cell>
          <cell r="G11" t="str">
            <v>5</v>
          </cell>
          <cell r="L11" t="str">
            <v>Propios</v>
          </cell>
          <cell r="M11" t="str">
            <v>20</v>
          </cell>
          <cell r="N11" t="str">
            <v>CSF</v>
          </cell>
          <cell r="O11" t="str">
            <v>CONTRIBUCIONES INHERENTES A LA NOMINA SECTOR PRIVADO Y PUBLICO</v>
          </cell>
          <cell r="P11">
            <v>5578494000</v>
          </cell>
          <cell r="Q11">
            <v>0</v>
          </cell>
          <cell r="R11">
            <v>0</v>
          </cell>
          <cell r="S11">
            <v>5578494000</v>
          </cell>
          <cell r="T11">
            <v>0</v>
          </cell>
          <cell r="U11">
            <v>50000000</v>
          </cell>
          <cell r="V11">
            <v>5528494000</v>
          </cell>
          <cell r="W11">
            <v>397129075</v>
          </cell>
          <cell r="X11">
            <v>397129075</v>
          </cell>
          <cell r="Y11">
            <v>397129075</v>
          </cell>
          <cell r="Z11">
            <v>96887511</v>
          </cell>
        </row>
        <row r="12">
          <cell r="C12" t="str">
            <v>A-2-0-3</v>
          </cell>
          <cell r="D12" t="str">
            <v>A</v>
          </cell>
          <cell r="E12" t="str">
            <v>2</v>
          </cell>
          <cell r="F12" t="str">
            <v>0</v>
          </cell>
          <cell r="G12" t="str">
            <v>3</v>
          </cell>
          <cell r="L12" t="str">
            <v>Propios</v>
          </cell>
          <cell r="M12" t="str">
            <v>20</v>
          </cell>
          <cell r="N12" t="str">
            <v>CSF</v>
          </cell>
          <cell r="O12" t="str">
            <v>IMPUESTOS Y MULTAS</v>
          </cell>
          <cell r="P12">
            <v>912648000</v>
          </cell>
          <cell r="Q12">
            <v>0</v>
          </cell>
          <cell r="R12">
            <v>0</v>
          </cell>
          <cell r="S12">
            <v>912648000</v>
          </cell>
          <cell r="T12">
            <v>0</v>
          </cell>
          <cell r="U12">
            <v>12000</v>
          </cell>
          <cell r="V12">
            <v>912636000</v>
          </cell>
          <cell r="W12">
            <v>273165000</v>
          </cell>
          <cell r="X12">
            <v>285824803</v>
          </cell>
          <cell r="Y12">
            <v>12671803</v>
          </cell>
          <cell r="Z12">
            <v>12671803</v>
          </cell>
        </row>
        <row r="13">
          <cell r="C13" t="str">
            <v>A-2-0-4</v>
          </cell>
          <cell r="D13" t="str">
            <v>A</v>
          </cell>
          <cell r="E13" t="str">
            <v>2</v>
          </cell>
          <cell r="F13" t="str">
            <v>0</v>
          </cell>
          <cell r="G13" t="str">
            <v>4</v>
          </cell>
          <cell r="L13" t="str">
            <v>Propios</v>
          </cell>
          <cell r="M13" t="str">
            <v>20</v>
          </cell>
          <cell r="N13" t="str">
            <v>CSF</v>
          </cell>
          <cell r="O13" t="str">
            <v>ADQUISICION DE BIENES Y SERVICIOS</v>
          </cell>
          <cell r="P13">
            <v>7641226000</v>
          </cell>
          <cell r="Q13">
            <v>0</v>
          </cell>
          <cell r="R13">
            <v>0</v>
          </cell>
          <cell r="S13">
            <v>7641226000</v>
          </cell>
          <cell r="T13">
            <v>0</v>
          </cell>
          <cell r="U13">
            <v>63174969</v>
          </cell>
          <cell r="V13">
            <v>7578051031</v>
          </cell>
          <cell r="W13">
            <v>271644099</v>
          </cell>
          <cell r="X13">
            <v>276503365</v>
          </cell>
          <cell r="Y13">
            <v>276503365</v>
          </cell>
          <cell r="Z13">
            <v>76482205</v>
          </cell>
        </row>
        <row r="14">
          <cell r="C14" t="str">
            <v>A-3-2-1-1</v>
          </cell>
          <cell r="D14" t="str">
            <v>A</v>
          </cell>
          <cell r="E14" t="str">
            <v>3</v>
          </cell>
          <cell r="F14" t="str">
            <v>2</v>
          </cell>
          <cell r="G14" t="str">
            <v>1</v>
          </cell>
          <cell r="H14" t="str">
            <v>1</v>
          </cell>
          <cell r="L14" t="str">
            <v>Propios</v>
          </cell>
          <cell r="M14" t="str">
            <v>20</v>
          </cell>
          <cell r="N14" t="str">
            <v>CSF</v>
          </cell>
          <cell r="O14" t="str">
            <v>CUOTA DE AUDITAJE CONTRANAL</v>
          </cell>
          <cell r="P14">
            <v>2702144000</v>
          </cell>
          <cell r="Q14">
            <v>0</v>
          </cell>
          <cell r="R14">
            <v>0</v>
          </cell>
          <cell r="S14">
            <v>2702144000</v>
          </cell>
          <cell r="T14">
            <v>0</v>
          </cell>
          <cell r="U14">
            <v>0</v>
          </cell>
          <cell r="V14">
            <v>2702144000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</row>
        <row r="15">
          <cell r="C15" t="str">
            <v>A-3-2-1-17</v>
          </cell>
          <cell r="D15" t="str">
            <v>A</v>
          </cell>
          <cell r="E15" t="str">
            <v>3</v>
          </cell>
          <cell r="F15" t="str">
            <v>2</v>
          </cell>
          <cell r="G15" t="str">
            <v>1</v>
          </cell>
          <cell r="H15" t="str">
            <v>17</v>
          </cell>
          <cell r="L15" t="str">
            <v>Propios</v>
          </cell>
          <cell r="M15" t="str">
            <v>21</v>
          </cell>
          <cell r="N15" t="str">
            <v>CSF</v>
          </cell>
          <cell r="O15" t="str">
            <v>EXCEDENTES FINANCIEROS -TRANSFERIR A LA NACION</v>
          </cell>
          <cell r="P15">
            <v>270000000000</v>
          </cell>
          <cell r="Q15">
            <v>0</v>
          </cell>
          <cell r="R15">
            <v>0</v>
          </cell>
          <cell r="S15">
            <v>270000000000</v>
          </cell>
          <cell r="T15">
            <v>0</v>
          </cell>
          <cell r="U15">
            <v>270000000000</v>
          </cell>
          <cell r="V15">
            <v>0</v>
          </cell>
          <cell r="W15">
            <v>270000000000</v>
          </cell>
          <cell r="X15">
            <v>270000000000</v>
          </cell>
          <cell r="Y15">
            <v>270000000000</v>
          </cell>
          <cell r="Z15">
            <v>270000000000</v>
          </cell>
        </row>
        <row r="16">
          <cell r="C16" t="str">
            <v>A-3-6-1-1</v>
          </cell>
          <cell r="D16" t="str">
            <v>A</v>
          </cell>
          <cell r="E16" t="str">
            <v>3</v>
          </cell>
          <cell r="F16" t="str">
            <v>6</v>
          </cell>
          <cell r="G16" t="str">
            <v>1</v>
          </cell>
          <cell r="H16" t="str">
            <v>1</v>
          </cell>
          <cell r="L16" t="str">
            <v>Propios</v>
          </cell>
          <cell r="M16" t="str">
            <v>20</v>
          </cell>
          <cell r="N16" t="str">
            <v>CSF</v>
          </cell>
          <cell r="O16" t="str">
            <v>SENTENCIAS Y CONCILIACIONES</v>
          </cell>
          <cell r="P16">
            <v>3877315000</v>
          </cell>
          <cell r="Q16">
            <v>0</v>
          </cell>
          <cell r="R16">
            <v>0</v>
          </cell>
          <cell r="S16">
            <v>3877315000</v>
          </cell>
          <cell r="T16">
            <v>0</v>
          </cell>
          <cell r="U16">
            <v>0</v>
          </cell>
          <cell r="V16">
            <v>3877315000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C17" t="str">
            <v>A-5-1-2-1</v>
          </cell>
          <cell r="D17" t="str">
            <v>A</v>
          </cell>
          <cell r="E17" t="str">
            <v>5</v>
          </cell>
          <cell r="F17" t="str">
            <v>1</v>
          </cell>
          <cell r="G17" t="str">
            <v>2</v>
          </cell>
          <cell r="H17" t="str">
            <v>1</v>
          </cell>
          <cell r="L17" t="str">
            <v>Propios</v>
          </cell>
          <cell r="M17" t="str">
            <v>20</v>
          </cell>
          <cell r="N17" t="str">
            <v>CSF</v>
          </cell>
          <cell r="O17" t="str">
            <v>OTROS GASTOS</v>
          </cell>
          <cell r="P17">
            <v>57727518000</v>
          </cell>
          <cell r="Q17">
            <v>0</v>
          </cell>
          <cell r="R17">
            <v>0</v>
          </cell>
          <cell r="S17">
            <v>57727518000</v>
          </cell>
          <cell r="T17">
            <v>0</v>
          </cell>
          <cell r="U17">
            <v>-1245980090.5</v>
          </cell>
          <cell r="V17">
            <v>58973498090.5</v>
          </cell>
          <cell r="W17">
            <v>240746090</v>
          </cell>
          <cell r="X17">
            <v>2127392253.0699999</v>
          </cell>
          <cell r="Y17">
            <v>2113918751.72</v>
          </cell>
          <cell r="Z17">
            <v>2097082624.46</v>
          </cell>
        </row>
        <row r="18">
          <cell r="C18" t="str">
            <v>C-2103-1900-1</v>
          </cell>
          <cell r="D18" t="str">
            <v>C</v>
          </cell>
          <cell r="E18" t="str">
            <v>2103</v>
          </cell>
          <cell r="F18" t="str">
            <v>1900</v>
          </cell>
          <cell r="G18" t="str">
            <v>1</v>
          </cell>
          <cell r="L18" t="str">
            <v>Propios</v>
          </cell>
          <cell r="M18" t="str">
            <v>20</v>
          </cell>
          <cell r="N18" t="str">
            <v>CSF</v>
          </cell>
          <cell r="O18" t="str">
            <v>DESARROLLO DE CIENCIA Y TECNOLOGÍA PARA EL SECTOR DE HIDROCARBUROS</v>
          </cell>
          <cell r="P18">
            <v>10000000000</v>
          </cell>
          <cell r="Q18">
            <v>0</v>
          </cell>
          <cell r="R18">
            <v>0</v>
          </cell>
          <cell r="S18">
            <v>10000000000</v>
          </cell>
          <cell r="T18">
            <v>0</v>
          </cell>
          <cell r="U18">
            <v>0</v>
          </cell>
          <cell r="V18">
            <v>10000000000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C19" t="str">
            <v>C-2103-1900-2</v>
          </cell>
          <cell r="D19" t="str">
            <v>C</v>
          </cell>
          <cell r="E19" t="str">
            <v>2103</v>
          </cell>
          <cell r="F19" t="str">
            <v>1900</v>
          </cell>
          <cell r="G19" t="str">
            <v>2</v>
          </cell>
          <cell r="L19" t="str">
            <v>Propios</v>
          </cell>
          <cell r="M19" t="str">
            <v>20</v>
          </cell>
          <cell r="N19" t="str">
            <v>CSF</v>
          </cell>
          <cell r="O19" t="str">
            <v>FORTALECIMIENTO DE LA GESTIÓN ARTICULADA PARA LA SOSTENIBILIDAD DEL SECTOR DE HIDROCARBUROS</v>
          </cell>
          <cell r="P19">
            <v>19123000000</v>
          </cell>
          <cell r="Q19">
            <v>0</v>
          </cell>
          <cell r="R19">
            <v>0</v>
          </cell>
          <cell r="S19">
            <v>19123000000</v>
          </cell>
          <cell r="T19">
            <v>0</v>
          </cell>
          <cell r="U19">
            <v>0</v>
          </cell>
          <cell r="V19">
            <v>19123000000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C20" t="str">
            <v>C-2103-1900-2</v>
          </cell>
          <cell r="D20" t="str">
            <v>C</v>
          </cell>
          <cell r="E20" t="str">
            <v>2103</v>
          </cell>
          <cell r="F20" t="str">
            <v>1900</v>
          </cell>
          <cell r="G20" t="str">
            <v>2</v>
          </cell>
          <cell r="L20" t="str">
            <v>Propios</v>
          </cell>
          <cell r="M20" t="str">
            <v>21</v>
          </cell>
          <cell r="N20" t="str">
            <v>CSF</v>
          </cell>
          <cell r="O20" t="str">
            <v>FORTALECIMIENTO DE LA GESTIÓN ARTICULADA PARA LA SOSTENIBILIDAD DEL SECTOR DE HIDROCARBUROS</v>
          </cell>
          <cell r="P20">
            <v>30000000000</v>
          </cell>
          <cell r="Q20">
            <v>0</v>
          </cell>
          <cell r="R20">
            <v>0</v>
          </cell>
          <cell r="S20">
            <v>30000000000</v>
          </cell>
          <cell r="T20">
            <v>0</v>
          </cell>
          <cell r="U20">
            <v>0</v>
          </cell>
          <cell r="V20">
            <v>30000000000</v>
          </cell>
          <cell r="W20">
            <v>0</v>
          </cell>
          <cell r="X20">
            <v>1234800000</v>
          </cell>
          <cell r="Y20">
            <v>1234800000</v>
          </cell>
          <cell r="Z20">
            <v>1234800000</v>
          </cell>
        </row>
        <row r="21">
          <cell r="C21" t="str">
            <v>C-2103-1900-3</v>
          </cell>
          <cell r="D21" t="str">
            <v>C</v>
          </cell>
          <cell r="E21" t="str">
            <v>2103</v>
          </cell>
          <cell r="F21" t="str">
            <v>1900</v>
          </cell>
          <cell r="G21" t="str">
            <v>3</v>
          </cell>
          <cell r="L21" t="str">
            <v>Propios</v>
          </cell>
          <cell r="M21" t="str">
            <v>20</v>
          </cell>
          <cell r="N21" t="str">
            <v>CSF</v>
          </cell>
          <cell r="O21" t="str">
            <v>ADECUACIÓN DEL MODELO DE PROMOCIÓN DE LOS RECURSOS HIDROCARBURIFEROS FRENTE A LOS FACTORES EXTERNOS</v>
          </cell>
          <cell r="P21">
            <v>10082000000</v>
          </cell>
          <cell r="Q21">
            <v>0</v>
          </cell>
          <cell r="R21">
            <v>0</v>
          </cell>
          <cell r="S21">
            <v>10082000000</v>
          </cell>
          <cell r="T21">
            <v>0</v>
          </cell>
          <cell r="U21">
            <v>0</v>
          </cell>
          <cell r="V21">
            <v>10082000000</v>
          </cell>
          <cell r="W21">
            <v>65829954</v>
          </cell>
          <cell r="X21">
            <v>41093292</v>
          </cell>
          <cell r="Y21">
            <v>40022292</v>
          </cell>
          <cell r="Z21">
            <v>40022292</v>
          </cell>
        </row>
        <row r="22">
          <cell r="C22" t="str">
            <v>C-2106-1900-1</v>
          </cell>
          <cell r="D22" t="str">
            <v>C</v>
          </cell>
          <cell r="E22" t="str">
            <v>2106</v>
          </cell>
          <cell r="F22" t="str">
            <v>1900</v>
          </cell>
          <cell r="G22" t="str">
            <v>1</v>
          </cell>
          <cell r="L22" t="str">
            <v>Propios</v>
          </cell>
          <cell r="M22" t="str">
            <v>20</v>
          </cell>
          <cell r="N22" t="str">
            <v>CSF</v>
          </cell>
          <cell r="O22" t="str">
            <v>DESARROLLO DE LA EVALUACIÓN DEL POTENCIAL DE HIDROCARBUROS DEL PAÍS</v>
          </cell>
          <cell r="P22">
            <v>34277503000</v>
          </cell>
          <cell r="Q22">
            <v>0</v>
          </cell>
          <cell r="R22">
            <v>0</v>
          </cell>
          <cell r="S22">
            <v>34277503000</v>
          </cell>
          <cell r="T22">
            <v>0</v>
          </cell>
          <cell r="U22">
            <v>0</v>
          </cell>
          <cell r="V22">
            <v>34277503000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C23" t="str">
            <v>C-2106-1900-1</v>
          </cell>
          <cell r="D23" t="str">
            <v>C</v>
          </cell>
          <cell r="E23" t="str">
            <v>2106</v>
          </cell>
          <cell r="F23" t="str">
            <v>1900</v>
          </cell>
          <cell r="G23" t="str">
            <v>1</v>
          </cell>
          <cell r="L23" t="str">
            <v>Propios</v>
          </cell>
          <cell r="M23" t="str">
            <v>21</v>
          </cell>
          <cell r="N23" t="str">
            <v>CSF</v>
          </cell>
          <cell r="O23" t="str">
            <v>DESARROLLO DE LA EVALUACIÓN DEL POTENCIAL DE HIDROCARBUROS DEL PAÍS</v>
          </cell>
          <cell r="P23">
            <v>152722497000</v>
          </cell>
          <cell r="Q23">
            <v>0</v>
          </cell>
          <cell r="R23">
            <v>0</v>
          </cell>
          <cell r="S23">
            <v>152722497000</v>
          </cell>
          <cell r="T23">
            <v>0</v>
          </cell>
          <cell r="U23">
            <v>-35936057</v>
          </cell>
          <cell r="V23">
            <v>152758433057</v>
          </cell>
          <cell r="W23">
            <v>8375508</v>
          </cell>
          <cell r="X23">
            <v>81549085</v>
          </cell>
          <cell r="Y23">
            <v>77496419</v>
          </cell>
          <cell r="Z23">
            <v>64748296</v>
          </cell>
        </row>
        <row r="24">
          <cell r="C24" t="str">
            <v>C-2199-1900-1</v>
          </cell>
          <cell r="D24" t="str">
            <v>C</v>
          </cell>
          <cell r="E24" t="str">
            <v>2199</v>
          </cell>
          <cell r="F24" t="str">
            <v>1900</v>
          </cell>
          <cell r="G24" t="str">
            <v>1</v>
          </cell>
          <cell r="L24" t="str">
            <v>Propios</v>
          </cell>
          <cell r="M24" t="str">
            <v>20</v>
          </cell>
          <cell r="N24" t="str">
            <v>CSF</v>
          </cell>
          <cell r="O24" t="str">
            <v>GESTION DE TECNOLOGIAS DE INFORMACION Y COMUNICACIONES</v>
          </cell>
          <cell r="P24">
            <v>14166000000</v>
          </cell>
          <cell r="Q24">
            <v>0</v>
          </cell>
          <cell r="R24">
            <v>0</v>
          </cell>
          <cell r="S24">
            <v>14166000000</v>
          </cell>
          <cell r="T24">
            <v>0</v>
          </cell>
          <cell r="U24">
            <v>-135643004.47</v>
          </cell>
          <cell r="V24">
            <v>14301643004.469999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5">
          <cell r="C25" t="str">
            <v>A-1-0-1-1-1</v>
          </cell>
          <cell r="D25" t="str">
            <v>A</v>
          </cell>
          <cell r="E25" t="str">
            <v>1</v>
          </cell>
          <cell r="F25" t="str">
            <v>0</v>
          </cell>
          <cell r="G25" t="str">
            <v>1</v>
          </cell>
          <cell r="H25" t="str">
            <v>1</v>
          </cell>
          <cell r="I25" t="str">
            <v>1</v>
          </cell>
          <cell r="L25" t="str">
            <v>Propios</v>
          </cell>
          <cell r="M25" t="str">
            <v>20</v>
          </cell>
          <cell r="N25" t="str">
            <v>CSF</v>
          </cell>
          <cell r="O25" t="str">
            <v>SUELDOS</v>
          </cell>
          <cell r="P25">
            <v>9530944590</v>
          </cell>
          <cell r="Q25">
            <v>0</v>
          </cell>
          <cell r="R25">
            <v>0</v>
          </cell>
          <cell r="S25">
            <v>9530944590</v>
          </cell>
          <cell r="T25">
            <v>0</v>
          </cell>
          <cell r="U25">
            <v>0</v>
          </cell>
          <cell r="V25">
            <v>9530944590</v>
          </cell>
          <cell r="W25">
            <v>901438080</v>
          </cell>
          <cell r="X25">
            <v>901438080</v>
          </cell>
          <cell r="Y25">
            <v>901438080</v>
          </cell>
          <cell r="Z25">
            <v>901438080</v>
          </cell>
        </row>
        <row r="26">
          <cell r="C26" t="str">
            <v>A-1-0-1-1-2</v>
          </cell>
          <cell r="D26" t="str">
            <v>A</v>
          </cell>
          <cell r="E26" t="str">
            <v>1</v>
          </cell>
          <cell r="F26" t="str">
            <v>0</v>
          </cell>
          <cell r="G26" t="str">
            <v>1</v>
          </cell>
          <cell r="H26" t="str">
            <v>1</v>
          </cell>
          <cell r="I26" t="str">
            <v>2</v>
          </cell>
          <cell r="L26" t="str">
            <v>Propios</v>
          </cell>
          <cell r="M26" t="str">
            <v>20</v>
          </cell>
          <cell r="N26" t="str">
            <v>CSF</v>
          </cell>
          <cell r="O26" t="str">
            <v>SUELDOS DE VACACIONES</v>
          </cell>
          <cell r="P26">
            <v>1437612410</v>
          </cell>
          <cell r="Q26">
            <v>0</v>
          </cell>
          <cell r="R26">
            <v>0</v>
          </cell>
          <cell r="S26">
            <v>1437612410</v>
          </cell>
          <cell r="T26">
            <v>0</v>
          </cell>
          <cell r="U26">
            <v>0</v>
          </cell>
          <cell r="V26">
            <v>1437612410</v>
          </cell>
          <cell r="W26">
            <v>20592703</v>
          </cell>
          <cell r="X26">
            <v>20592703</v>
          </cell>
          <cell r="Y26">
            <v>20592703</v>
          </cell>
          <cell r="Z26">
            <v>20592703</v>
          </cell>
        </row>
        <row r="27">
          <cell r="C27" t="str">
            <v>A-1-0-1-1-4</v>
          </cell>
          <cell r="D27" t="str">
            <v>A</v>
          </cell>
          <cell r="E27" t="str">
            <v>1</v>
          </cell>
          <cell r="F27" t="str">
            <v>0</v>
          </cell>
          <cell r="G27" t="str">
            <v>1</v>
          </cell>
          <cell r="H27" t="str">
            <v>1</v>
          </cell>
          <cell r="I27" t="str">
            <v>4</v>
          </cell>
          <cell r="L27" t="str">
            <v>Propios</v>
          </cell>
          <cell r="M27" t="str">
            <v>20</v>
          </cell>
          <cell r="N27" t="str">
            <v>CSF</v>
          </cell>
          <cell r="O27" t="str">
            <v>INCAPACIDADES Y LICENCIA DE MATERNIDAD</v>
          </cell>
          <cell r="P27">
            <v>90000000</v>
          </cell>
          <cell r="Q27">
            <v>0</v>
          </cell>
          <cell r="R27">
            <v>0</v>
          </cell>
          <cell r="S27">
            <v>90000000</v>
          </cell>
          <cell r="T27">
            <v>0</v>
          </cell>
          <cell r="U27">
            <v>0</v>
          </cell>
          <cell r="V27">
            <v>90000000</v>
          </cell>
          <cell r="W27">
            <v>9269344</v>
          </cell>
          <cell r="X27">
            <v>9269344</v>
          </cell>
          <cell r="Y27">
            <v>9269344</v>
          </cell>
          <cell r="Z27">
            <v>9269344</v>
          </cell>
        </row>
        <row r="28">
          <cell r="C28" t="str">
            <v>A-1-0-1-4-1</v>
          </cell>
          <cell r="D28" t="str">
            <v>A</v>
          </cell>
          <cell r="E28" t="str">
            <v>1</v>
          </cell>
          <cell r="F28" t="str">
            <v>0</v>
          </cell>
          <cell r="G28" t="str">
            <v>1</v>
          </cell>
          <cell r="H28" t="str">
            <v>4</v>
          </cell>
          <cell r="I28" t="str">
            <v>1</v>
          </cell>
          <cell r="L28" t="str">
            <v>Propios</v>
          </cell>
          <cell r="M28" t="str">
            <v>20</v>
          </cell>
          <cell r="N28" t="str">
            <v>CSF</v>
          </cell>
          <cell r="O28" t="str">
            <v>PRIMA TECNICA SALARIAL</v>
          </cell>
          <cell r="P28">
            <v>3140038000</v>
          </cell>
          <cell r="Q28">
            <v>0</v>
          </cell>
          <cell r="R28">
            <v>0</v>
          </cell>
          <cell r="S28">
            <v>3140038000</v>
          </cell>
          <cell r="T28">
            <v>0</v>
          </cell>
          <cell r="U28">
            <v>0</v>
          </cell>
          <cell r="V28">
            <v>3140038000</v>
          </cell>
          <cell r="W28">
            <v>79103905</v>
          </cell>
          <cell r="X28">
            <v>79103905</v>
          </cell>
          <cell r="Y28">
            <v>79103905</v>
          </cell>
          <cell r="Z28">
            <v>79103905</v>
          </cell>
        </row>
        <row r="29">
          <cell r="C29" t="str">
            <v>A-1-0-1-4-2</v>
          </cell>
          <cell r="D29" t="str">
            <v>A</v>
          </cell>
          <cell r="E29" t="str">
            <v>1</v>
          </cell>
          <cell r="F29" t="str">
            <v>0</v>
          </cell>
          <cell r="G29" t="str">
            <v>1</v>
          </cell>
          <cell r="H29" t="str">
            <v>4</v>
          </cell>
          <cell r="I29" t="str">
            <v>2</v>
          </cell>
          <cell r="L29" t="str">
            <v>Propios</v>
          </cell>
          <cell r="M29" t="str">
            <v>20</v>
          </cell>
          <cell r="N29" t="str">
            <v>CSF</v>
          </cell>
          <cell r="O29" t="str">
            <v>PRIMA TECNICA NO SALARIAL</v>
          </cell>
          <cell r="P29">
            <v>428187000</v>
          </cell>
          <cell r="Q29">
            <v>0</v>
          </cell>
          <cell r="R29">
            <v>0</v>
          </cell>
          <cell r="S29">
            <v>428187000</v>
          </cell>
          <cell r="T29">
            <v>0</v>
          </cell>
          <cell r="U29">
            <v>0</v>
          </cell>
          <cell r="V29">
            <v>428187000</v>
          </cell>
          <cell r="W29">
            <v>72788144</v>
          </cell>
          <cell r="X29">
            <v>72788144</v>
          </cell>
          <cell r="Y29">
            <v>72788144</v>
          </cell>
          <cell r="Z29">
            <v>72788144</v>
          </cell>
        </row>
        <row r="30">
          <cell r="C30" t="str">
            <v>A-1-0-1-5-2</v>
          </cell>
          <cell r="D30" t="str">
            <v>A</v>
          </cell>
          <cell r="E30" t="str">
            <v>1</v>
          </cell>
          <cell r="F30" t="str">
            <v>0</v>
          </cell>
          <cell r="G30" t="str">
            <v>1</v>
          </cell>
          <cell r="H30" t="str">
            <v>5</v>
          </cell>
          <cell r="I30" t="str">
            <v>2</v>
          </cell>
          <cell r="L30" t="str">
            <v>Propios</v>
          </cell>
          <cell r="M30" t="str">
            <v>20</v>
          </cell>
          <cell r="N30" t="str">
            <v>CSF</v>
          </cell>
          <cell r="O30" t="str">
            <v>BONIFICACION POR SERVICIOS PRESTADOS</v>
          </cell>
          <cell r="P30">
            <v>408734404</v>
          </cell>
          <cell r="Q30">
            <v>0</v>
          </cell>
          <cell r="R30">
            <v>0</v>
          </cell>
          <cell r="S30">
            <v>408734404</v>
          </cell>
          <cell r="T30">
            <v>0</v>
          </cell>
          <cell r="U30">
            <v>0</v>
          </cell>
          <cell r="V30">
            <v>408734404</v>
          </cell>
          <cell r="W30">
            <v>21893217</v>
          </cell>
          <cell r="X30">
            <v>21893217</v>
          </cell>
          <cell r="Y30">
            <v>21893217</v>
          </cell>
          <cell r="Z30">
            <v>21893217</v>
          </cell>
        </row>
        <row r="31">
          <cell r="C31" t="str">
            <v>A-1-0-1-5-5</v>
          </cell>
          <cell r="D31" t="str">
            <v>A</v>
          </cell>
          <cell r="E31" t="str">
            <v>1</v>
          </cell>
          <cell r="F31" t="str">
            <v>0</v>
          </cell>
          <cell r="G31" t="str">
            <v>1</v>
          </cell>
          <cell r="H31" t="str">
            <v>5</v>
          </cell>
          <cell r="I31" t="str">
            <v>5</v>
          </cell>
          <cell r="L31" t="str">
            <v>Propios</v>
          </cell>
          <cell r="M31" t="str">
            <v>20</v>
          </cell>
          <cell r="N31" t="str">
            <v>CSF</v>
          </cell>
          <cell r="O31" t="str">
            <v>BONIFICACION ESPECIAL DE RECREACION</v>
          </cell>
          <cell r="P31">
            <v>60234701</v>
          </cell>
          <cell r="Q31">
            <v>0</v>
          </cell>
          <cell r="R31">
            <v>0</v>
          </cell>
          <cell r="S31">
            <v>60234701</v>
          </cell>
          <cell r="T31">
            <v>0</v>
          </cell>
          <cell r="U31">
            <v>0</v>
          </cell>
          <cell r="V31">
            <v>60234701</v>
          </cell>
          <cell r="W31">
            <v>1618398</v>
          </cell>
          <cell r="X31">
            <v>1618398</v>
          </cell>
          <cell r="Y31">
            <v>1618398</v>
          </cell>
          <cell r="Z31">
            <v>1618398</v>
          </cell>
        </row>
        <row r="32">
          <cell r="C32" t="str">
            <v>A-1-0-1-5-14</v>
          </cell>
          <cell r="D32" t="str">
            <v>A</v>
          </cell>
          <cell r="E32" t="str">
            <v>1</v>
          </cell>
          <cell r="F32" t="str">
            <v>0</v>
          </cell>
          <cell r="G32" t="str">
            <v>1</v>
          </cell>
          <cell r="H32" t="str">
            <v>5</v>
          </cell>
          <cell r="I32" t="str">
            <v>14</v>
          </cell>
          <cell r="L32" t="str">
            <v>Propios</v>
          </cell>
          <cell r="M32" t="str">
            <v>20</v>
          </cell>
          <cell r="N32" t="str">
            <v>CSF</v>
          </cell>
          <cell r="O32" t="str">
            <v>PRIMA DE SERVICIO</v>
          </cell>
          <cell r="P32">
            <v>600936892</v>
          </cell>
          <cell r="Q32">
            <v>0</v>
          </cell>
          <cell r="R32">
            <v>0</v>
          </cell>
          <cell r="S32">
            <v>600936892</v>
          </cell>
          <cell r="T32">
            <v>0</v>
          </cell>
          <cell r="U32">
            <v>0</v>
          </cell>
          <cell r="V32">
            <v>600936892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</row>
        <row r="33">
          <cell r="C33" t="str">
            <v>A-1-0-1-5-15</v>
          </cell>
          <cell r="D33" t="str">
            <v>A</v>
          </cell>
          <cell r="E33" t="str">
            <v>1</v>
          </cell>
          <cell r="F33" t="str">
            <v>0</v>
          </cell>
          <cell r="G33" t="str">
            <v>1</v>
          </cell>
          <cell r="H33" t="str">
            <v>5</v>
          </cell>
          <cell r="I33" t="str">
            <v>15</v>
          </cell>
          <cell r="L33" t="str">
            <v>Propios</v>
          </cell>
          <cell r="M33" t="str">
            <v>20</v>
          </cell>
          <cell r="N33" t="str">
            <v>CSF</v>
          </cell>
          <cell r="O33" t="str">
            <v>PRIMA DE VACACIONES</v>
          </cell>
          <cell r="P33">
            <v>625975930</v>
          </cell>
          <cell r="Q33">
            <v>0</v>
          </cell>
          <cell r="R33">
            <v>0</v>
          </cell>
          <cell r="S33">
            <v>625975930</v>
          </cell>
          <cell r="T33">
            <v>0</v>
          </cell>
          <cell r="U33">
            <v>0</v>
          </cell>
          <cell r="V33">
            <v>625975930</v>
          </cell>
          <cell r="W33">
            <v>13041193</v>
          </cell>
          <cell r="X33">
            <v>13041193</v>
          </cell>
          <cell r="Y33">
            <v>13041193</v>
          </cell>
          <cell r="Z33">
            <v>13041193</v>
          </cell>
        </row>
        <row r="34">
          <cell r="C34" t="str">
            <v>A-1-0-1-5-16</v>
          </cell>
          <cell r="D34" t="str">
            <v>A</v>
          </cell>
          <cell r="E34" t="str">
            <v>1</v>
          </cell>
          <cell r="F34" t="str">
            <v>0</v>
          </cell>
          <cell r="G34" t="str">
            <v>1</v>
          </cell>
          <cell r="H34" t="str">
            <v>5</v>
          </cell>
          <cell r="I34" t="str">
            <v>16</v>
          </cell>
          <cell r="L34" t="str">
            <v>Propios</v>
          </cell>
          <cell r="M34" t="str">
            <v>20</v>
          </cell>
          <cell r="N34" t="str">
            <v>CSF</v>
          </cell>
          <cell r="O34" t="str">
            <v>PRIMA DE NAVIDAD</v>
          </cell>
          <cell r="P34">
            <v>1304116520</v>
          </cell>
          <cell r="Q34">
            <v>0</v>
          </cell>
          <cell r="R34">
            <v>0</v>
          </cell>
          <cell r="S34">
            <v>1304116520</v>
          </cell>
          <cell r="T34">
            <v>0</v>
          </cell>
          <cell r="U34">
            <v>0</v>
          </cell>
          <cell r="V34">
            <v>1304116520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</row>
        <row r="35">
          <cell r="C35" t="str">
            <v>A-1-0-1-5-47</v>
          </cell>
          <cell r="D35" t="str">
            <v>A</v>
          </cell>
          <cell r="E35" t="str">
            <v>1</v>
          </cell>
          <cell r="F35" t="str">
            <v>0</v>
          </cell>
          <cell r="G35" t="str">
            <v>1</v>
          </cell>
          <cell r="H35" t="str">
            <v>5</v>
          </cell>
          <cell r="I35" t="str">
            <v>47</v>
          </cell>
          <cell r="L35" t="str">
            <v>Propios</v>
          </cell>
          <cell r="M35" t="str">
            <v>20</v>
          </cell>
          <cell r="N35" t="str">
            <v>CSF</v>
          </cell>
          <cell r="O35" t="str">
            <v>PRIMA DE COORDINACION</v>
          </cell>
          <cell r="P35">
            <v>342131956</v>
          </cell>
          <cell r="Q35">
            <v>0</v>
          </cell>
          <cell r="R35">
            <v>0</v>
          </cell>
          <cell r="S35">
            <v>342131956</v>
          </cell>
          <cell r="T35">
            <v>0</v>
          </cell>
          <cell r="U35">
            <v>0</v>
          </cell>
          <cell r="V35">
            <v>342131956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</row>
        <row r="36">
          <cell r="C36" t="str">
            <v>A-1-0-1-5-92</v>
          </cell>
          <cell r="D36" t="str">
            <v>A</v>
          </cell>
          <cell r="E36" t="str">
            <v>1</v>
          </cell>
          <cell r="F36" t="str">
            <v>0</v>
          </cell>
          <cell r="G36" t="str">
            <v>1</v>
          </cell>
          <cell r="H36" t="str">
            <v>5</v>
          </cell>
          <cell r="I36" t="str">
            <v>92</v>
          </cell>
          <cell r="L36" t="str">
            <v>Propios</v>
          </cell>
          <cell r="M36" t="str">
            <v>20</v>
          </cell>
          <cell r="N36" t="str">
            <v>CSF</v>
          </cell>
          <cell r="O36" t="str">
            <v>BONIFICACION DE DIRECCION</v>
          </cell>
          <cell r="P36">
            <v>63659597</v>
          </cell>
          <cell r="Q36">
            <v>0</v>
          </cell>
          <cell r="R36">
            <v>0</v>
          </cell>
          <cell r="S36">
            <v>63659597</v>
          </cell>
          <cell r="T36">
            <v>0</v>
          </cell>
          <cell r="U36">
            <v>0</v>
          </cell>
          <cell r="V36">
            <v>63659597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</row>
        <row r="37">
          <cell r="C37" t="str">
            <v>A-1-0-1-9-1</v>
          </cell>
          <cell r="D37" t="str">
            <v>A</v>
          </cell>
          <cell r="E37" t="str">
            <v>1</v>
          </cell>
          <cell r="F37" t="str">
            <v>0</v>
          </cell>
          <cell r="G37" t="str">
            <v>1</v>
          </cell>
          <cell r="H37" t="str">
            <v>9</v>
          </cell>
          <cell r="I37" t="str">
            <v>1</v>
          </cell>
          <cell r="L37" t="str">
            <v>Propios</v>
          </cell>
          <cell r="M37" t="str">
            <v>20</v>
          </cell>
          <cell r="N37" t="str">
            <v>CSF</v>
          </cell>
          <cell r="O37" t="str">
            <v>HORAS EXTRAS</v>
          </cell>
          <cell r="P37">
            <v>22952600</v>
          </cell>
          <cell r="Q37">
            <v>0</v>
          </cell>
          <cell r="R37">
            <v>0</v>
          </cell>
          <cell r="S37">
            <v>22952600</v>
          </cell>
          <cell r="T37">
            <v>0</v>
          </cell>
          <cell r="U37">
            <v>0</v>
          </cell>
          <cell r="V37">
            <v>22952600</v>
          </cell>
          <cell r="W37">
            <v>5229196</v>
          </cell>
          <cell r="X37">
            <v>2016272</v>
          </cell>
          <cell r="Y37">
            <v>2016272</v>
          </cell>
          <cell r="Z37">
            <v>2016272</v>
          </cell>
        </row>
        <row r="38">
          <cell r="C38" t="str">
            <v>A-1-0-1-9-3</v>
          </cell>
          <cell r="D38" t="str">
            <v>A</v>
          </cell>
          <cell r="E38" t="str">
            <v>1</v>
          </cell>
          <cell r="F38" t="str">
            <v>0</v>
          </cell>
          <cell r="G38" t="str">
            <v>1</v>
          </cell>
          <cell r="H38" t="str">
            <v>9</v>
          </cell>
          <cell r="I38" t="str">
            <v>3</v>
          </cell>
          <cell r="L38" t="str">
            <v>Propios</v>
          </cell>
          <cell r="M38" t="str">
            <v>20</v>
          </cell>
          <cell r="N38" t="str">
            <v>CSF</v>
          </cell>
          <cell r="O38" t="str">
            <v>INDEMNIZACION POR VACACIONES</v>
          </cell>
          <cell r="P38">
            <v>91810400</v>
          </cell>
          <cell r="Q38">
            <v>0</v>
          </cell>
          <cell r="R38">
            <v>0</v>
          </cell>
          <cell r="S38">
            <v>91810400</v>
          </cell>
          <cell r="T38">
            <v>0</v>
          </cell>
          <cell r="U38">
            <v>0</v>
          </cell>
          <cell r="V38">
            <v>91810400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</row>
        <row r="39">
          <cell r="C39" t="str">
            <v>A-1-0-2-12</v>
          </cell>
          <cell r="D39" t="str">
            <v>A</v>
          </cell>
          <cell r="E39" t="str">
            <v>1</v>
          </cell>
          <cell r="F39" t="str">
            <v>0</v>
          </cell>
          <cell r="G39" t="str">
            <v>2</v>
          </cell>
          <cell r="H39" t="str">
            <v>12</v>
          </cell>
          <cell r="L39" t="str">
            <v>Propios</v>
          </cell>
          <cell r="M39" t="str">
            <v>20</v>
          </cell>
          <cell r="N39" t="str">
            <v>CSF</v>
          </cell>
          <cell r="O39" t="str">
            <v>HONORARIOS</v>
          </cell>
          <cell r="P39">
            <v>1579847892</v>
          </cell>
          <cell r="Q39">
            <v>0</v>
          </cell>
          <cell r="R39">
            <v>100940437</v>
          </cell>
          <cell r="S39">
            <v>1478907455</v>
          </cell>
          <cell r="T39">
            <v>0</v>
          </cell>
          <cell r="U39">
            <v>0</v>
          </cell>
          <cell r="V39">
            <v>1478907455</v>
          </cell>
          <cell r="W39">
            <v>7765230</v>
          </cell>
          <cell r="X39">
            <v>71047078</v>
          </cell>
          <cell r="Y39">
            <v>71047078</v>
          </cell>
          <cell r="Z39">
            <v>66811498</v>
          </cell>
        </row>
        <row r="40">
          <cell r="C40" t="str">
            <v>A-1-0-2-14</v>
          </cell>
          <cell r="D40" t="str">
            <v>A</v>
          </cell>
          <cell r="E40" t="str">
            <v>1</v>
          </cell>
          <cell r="F40" t="str">
            <v>0</v>
          </cell>
          <cell r="G40" t="str">
            <v>2</v>
          </cell>
          <cell r="H40" t="str">
            <v>14</v>
          </cell>
          <cell r="L40" t="str">
            <v>Propios</v>
          </cell>
          <cell r="M40" t="str">
            <v>20</v>
          </cell>
          <cell r="N40" t="str">
            <v>CSF</v>
          </cell>
          <cell r="O40" t="str">
            <v>REMUNERACION SERVICIOS TECNICOS</v>
          </cell>
          <cell r="P40">
            <v>40174108</v>
          </cell>
          <cell r="Q40">
            <v>100940437</v>
          </cell>
          <cell r="R40">
            <v>0</v>
          </cell>
          <cell r="S40">
            <v>141114545</v>
          </cell>
          <cell r="T40">
            <v>0</v>
          </cell>
          <cell r="U40">
            <v>-165750</v>
          </cell>
          <cell r="V40">
            <v>141280295</v>
          </cell>
          <cell r="W40">
            <v>0</v>
          </cell>
          <cell r="X40">
            <v>6156966</v>
          </cell>
          <cell r="Y40">
            <v>6156966</v>
          </cell>
          <cell r="Z40">
            <v>6156966</v>
          </cell>
        </row>
        <row r="41">
          <cell r="C41" t="str">
            <v>A-1-0-2-100</v>
          </cell>
          <cell r="D41" t="str">
            <v>A</v>
          </cell>
          <cell r="E41" t="str">
            <v>1</v>
          </cell>
          <cell r="F41" t="str">
            <v>0</v>
          </cell>
          <cell r="G41" t="str">
            <v>2</v>
          </cell>
          <cell r="H41" t="str">
            <v>100</v>
          </cell>
          <cell r="L41" t="str">
            <v>Propios</v>
          </cell>
          <cell r="M41" t="str">
            <v>20</v>
          </cell>
          <cell r="N41" t="str">
            <v>CSF</v>
          </cell>
          <cell r="O41" t="str">
            <v>OTROS SERVICIOS PERSONALES INDIRECTOS</v>
          </cell>
          <cell r="P41">
            <v>1030000</v>
          </cell>
          <cell r="Q41">
            <v>0</v>
          </cell>
          <cell r="R41">
            <v>0</v>
          </cell>
          <cell r="S41">
            <v>1030000</v>
          </cell>
          <cell r="T41">
            <v>0</v>
          </cell>
          <cell r="U41">
            <v>0</v>
          </cell>
          <cell r="V41">
            <v>1030000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</row>
        <row r="42">
          <cell r="C42" t="str">
            <v>A-1-0-5-1-1</v>
          </cell>
          <cell r="D42" t="str">
            <v>A</v>
          </cell>
          <cell r="E42" t="str">
            <v>1</v>
          </cell>
          <cell r="F42" t="str">
            <v>0</v>
          </cell>
          <cell r="G42" t="str">
            <v>5</v>
          </cell>
          <cell r="H42" t="str">
            <v>1</v>
          </cell>
          <cell r="I42" t="str">
            <v>1</v>
          </cell>
          <cell r="L42" t="str">
            <v>Propios</v>
          </cell>
          <cell r="M42" t="str">
            <v>20</v>
          </cell>
          <cell r="N42" t="str">
            <v>CSF</v>
          </cell>
          <cell r="O42" t="str">
            <v>CAJAS DE COMPENSACION PRIVADAS</v>
          </cell>
          <cell r="P42">
            <v>532250335</v>
          </cell>
          <cell r="Q42">
            <v>0</v>
          </cell>
          <cell r="R42">
            <v>0</v>
          </cell>
          <cell r="S42">
            <v>532250335</v>
          </cell>
          <cell r="T42">
            <v>0</v>
          </cell>
          <cell r="U42">
            <v>0</v>
          </cell>
          <cell r="V42">
            <v>532250335</v>
          </cell>
          <cell r="W42">
            <v>40109900</v>
          </cell>
          <cell r="X42">
            <v>40109900</v>
          </cell>
          <cell r="Y42">
            <v>40109900</v>
          </cell>
          <cell r="Z42">
            <v>0</v>
          </cell>
        </row>
        <row r="43">
          <cell r="C43" t="str">
            <v>A-1-0-5-1-3</v>
          </cell>
          <cell r="D43" t="str">
            <v>A</v>
          </cell>
          <cell r="E43" t="str">
            <v>1</v>
          </cell>
          <cell r="F43" t="str">
            <v>0</v>
          </cell>
          <cell r="G43" t="str">
            <v>5</v>
          </cell>
          <cell r="H43" t="str">
            <v>1</v>
          </cell>
          <cell r="I43" t="str">
            <v>3</v>
          </cell>
          <cell r="L43" t="str">
            <v>Propios</v>
          </cell>
          <cell r="M43" t="str">
            <v>20</v>
          </cell>
          <cell r="N43" t="str">
            <v>CSF</v>
          </cell>
          <cell r="O43" t="str">
            <v>FONDOS ADMINISTRADORES DE PENSIONES PRIVADOS</v>
          </cell>
          <cell r="P43">
            <v>699750073</v>
          </cell>
          <cell r="Q43">
            <v>0</v>
          </cell>
          <cell r="R43">
            <v>0</v>
          </cell>
          <cell r="S43">
            <v>699750073</v>
          </cell>
          <cell r="T43">
            <v>0</v>
          </cell>
          <cell r="U43">
            <v>0</v>
          </cell>
          <cell r="V43">
            <v>699750073</v>
          </cell>
          <cell r="W43">
            <v>53491231</v>
          </cell>
          <cell r="X43">
            <v>53491231</v>
          </cell>
          <cell r="Y43">
            <v>53491231</v>
          </cell>
          <cell r="Z43">
            <v>0</v>
          </cell>
        </row>
        <row r="44">
          <cell r="C44" t="str">
            <v>A-1-0-5-1-4</v>
          </cell>
          <cell r="D44" t="str">
            <v>A</v>
          </cell>
          <cell r="E44" t="str">
            <v>1</v>
          </cell>
          <cell r="F44" t="str">
            <v>0</v>
          </cell>
          <cell r="G44" t="str">
            <v>5</v>
          </cell>
          <cell r="H44" t="str">
            <v>1</v>
          </cell>
          <cell r="I44" t="str">
            <v>4</v>
          </cell>
          <cell r="L44" t="str">
            <v>Propios</v>
          </cell>
          <cell r="M44" t="str">
            <v>20</v>
          </cell>
          <cell r="N44" t="str">
            <v>CSF</v>
          </cell>
          <cell r="O44" t="str">
            <v>EMPRESAS PRIVADAS PROMOTORAS DE SALUD</v>
          </cell>
          <cell r="P44">
            <v>964564392</v>
          </cell>
          <cell r="Q44">
            <v>0</v>
          </cell>
          <cell r="R44">
            <v>0</v>
          </cell>
          <cell r="S44">
            <v>964564392</v>
          </cell>
          <cell r="T44">
            <v>0</v>
          </cell>
          <cell r="U44">
            <v>0</v>
          </cell>
          <cell r="V44">
            <v>964564392</v>
          </cell>
          <cell r="W44">
            <v>85307219</v>
          </cell>
          <cell r="X44">
            <v>85307219</v>
          </cell>
          <cell r="Y44">
            <v>85307219</v>
          </cell>
          <cell r="Z44">
            <v>0</v>
          </cell>
        </row>
        <row r="45">
          <cell r="C45" t="str">
            <v>A-1-0-5-1-5</v>
          </cell>
          <cell r="D45" t="str">
            <v>A</v>
          </cell>
          <cell r="E45" t="str">
            <v>1</v>
          </cell>
          <cell r="F45" t="str">
            <v>0</v>
          </cell>
          <cell r="G45" t="str">
            <v>5</v>
          </cell>
          <cell r="H45" t="str">
            <v>1</v>
          </cell>
          <cell r="I45" t="str">
            <v>5</v>
          </cell>
          <cell r="L45" t="str">
            <v>Propios</v>
          </cell>
          <cell r="M45" t="str">
            <v>20</v>
          </cell>
          <cell r="N45" t="str">
            <v>CSF</v>
          </cell>
          <cell r="O45" t="str">
            <v>ADMINISTRADORAS PRIVADAS DE APORTES PARA ACCIDENTES DE TRABAJO Y ENFERMEDADES PROFESIONALES</v>
          </cell>
          <cell r="P45">
            <v>255041842</v>
          </cell>
          <cell r="Q45">
            <v>0</v>
          </cell>
          <cell r="R45">
            <v>30000000</v>
          </cell>
          <cell r="S45">
            <v>225041842</v>
          </cell>
          <cell r="T45">
            <v>0</v>
          </cell>
          <cell r="U45">
            <v>20000000</v>
          </cell>
          <cell r="V45">
            <v>205041842</v>
          </cell>
          <cell r="W45">
            <v>7224600</v>
          </cell>
          <cell r="X45">
            <v>7224600</v>
          </cell>
          <cell r="Y45">
            <v>7224600</v>
          </cell>
          <cell r="Z45">
            <v>0</v>
          </cell>
        </row>
        <row r="46">
          <cell r="C46" t="str">
            <v>A-1-0-5-2-2</v>
          </cell>
          <cell r="D46" t="str">
            <v>A</v>
          </cell>
          <cell r="E46" t="str">
            <v>1</v>
          </cell>
          <cell r="F46" t="str">
            <v>0</v>
          </cell>
          <cell r="G46" t="str">
            <v>5</v>
          </cell>
          <cell r="H46" t="str">
            <v>2</v>
          </cell>
          <cell r="I46" t="str">
            <v>2</v>
          </cell>
          <cell r="L46" t="str">
            <v>Propios</v>
          </cell>
          <cell r="M46" t="str">
            <v>20</v>
          </cell>
          <cell r="N46" t="str">
            <v>CSF</v>
          </cell>
          <cell r="O46" t="str">
            <v>FONDO NACIONAL DEL AHORRO</v>
          </cell>
          <cell r="P46">
            <v>1136908223</v>
          </cell>
          <cell r="Q46">
            <v>0</v>
          </cell>
          <cell r="R46">
            <v>0</v>
          </cell>
          <cell r="S46">
            <v>1136908223</v>
          </cell>
          <cell r="T46">
            <v>0</v>
          </cell>
          <cell r="U46">
            <v>0</v>
          </cell>
          <cell r="V46">
            <v>1136908223</v>
          </cell>
          <cell r="W46">
            <v>94999211</v>
          </cell>
          <cell r="X46">
            <v>94999211</v>
          </cell>
          <cell r="Y46">
            <v>94999211</v>
          </cell>
          <cell r="Z46">
            <v>94764611</v>
          </cell>
        </row>
        <row r="47">
          <cell r="C47" t="str">
            <v>A-1-0-5-2-3</v>
          </cell>
          <cell r="D47" t="str">
            <v>A</v>
          </cell>
          <cell r="E47" t="str">
            <v>1</v>
          </cell>
          <cell r="F47" t="str">
            <v>0</v>
          </cell>
          <cell r="G47" t="str">
            <v>5</v>
          </cell>
          <cell r="H47" t="str">
            <v>2</v>
          </cell>
          <cell r="I47" t="str">
            <v>3</v>
          </cell>
          <cell r="L47" t="str">
            <v>Propios</v>
          </cell>
          <cell r="M47" t="str">
            <v>20</v>
          </cell>
          <cell r="N47" t="str">
            <v>CSF</v>
          </cell>
          <cell r="O47" t="str">
            <v>FONDOS ADMINISTRADORES DE PENSIONES PUBLICOS</v>
          </cell>
          <cell r="P47">
            <v>1361737965</v>
          </cell>
          <cell r="Q47">
            <v>0</v>
          </cell>
          <cell r="R47">
            <v>0</v>
          </cell>
          <cell r="S47">
            <v>1361737965</v>
          </cell>
          <cell r="T47">
            <v>0</v>
          </cell>
          <cell r="U47">
            <v>0</v>
          </cell>
          <cell r="V47">
            <v>1361737965</v>
          </cell>
          <cell r="W47">
            <v>63642314</v>
          </cell>
          <cell r="X47">
            <v>63642314</v>
          </cell>
          <cell r="Y47">
            <v>63642314</v>
          </cell>
          <cell r="Z47">
            <v>0</v>
          </cell>
        </row>
        <row r="48">
          <cell r="C48" t="str">
            <v>A-1-0-5-2-7</v>
          </cell>
          <cell r="D48" t="str">
            <v>A</v>
          </cell>
          <cell r="E48" t="str">
            <v>1</v>
          </cell>
          <cell r="F48" t="str">
            <v>0</v>
          </cell>
          <cell r="G48" t="str">
            <v>5</v>
          </cell>
          <cell r="H48" t="str">
            <v>2</v>
          </cell>
          <cell r="I48" t="str">
            <v>7</v>
          </cell>
          <cell r="L48" t="str">
            <v>Propios</v>
          </cell>
          <cell r="M48" t="str">
            <v>20</v>
          </cell>
          <cell r="N48" t="str">
            <v>CSF</v>
          </cell>
          <cell r="O48" t="str">
            <v>ADMINISTRADORAS PUBLICAS DE APORTES PARA ACCIDENTES DE TRABAJO Y ENFERMEDADES PROFESIONALES</v>
          </cell>
          <cell r="P48">
            <v>0</v>
          </cell>
          <cell r="Q48">
            <v>30000000</v>
          </cell>
          <cell r="R48">
            <v>0</v>
          </cell>
          <cell r="S48">
            <v>30000000</v>
          </cell>
          <cell r="T48">
            <v>0</v>
          </cell>
          <cell r="U48">
            <v>30000000</v>
          </cell>
          <cell r="V48">
            <v>0</v>
          </cell>
          <cell r="W48">
            <v>2212600</v>
          </cell>
          <cell r="X48">
            <v>2212600</v>
          </cell>
          <cell r="Y48">
            <v>2212600</v>
          </cell>
          <cell r="Z48">
            <v>2122900</v>
          </cell>
        </row>
        <row r="49">
          <cell r="C49" t="str">
            <v>A-1-0-5-6</v>
          </cell>
          <cell r="D49" t="str">
            <v>A</v>
          </cell>
          <cell r="E49" t="str">
            <v>1</v>
          </cell>
          <cell r="F49" t="str">
            <v>0</v>
          </cell>
          <cell r="G49" t="str">
            <v>5</v>
          </cell>
          <cell r="H49" t="str">
            <v>6</v>
          </cell>
          <cell r="L49" t="str">
            <v>Propios</v>
          </cell>
          <cell r="M49" t="str">
            <v>20</v>
          </cell>
          <cell r="N49" t="str">
            <v>CSF</v>
          </cell>
          <cell r="O49" t="str">
            <v>APORTES AL ICBF</v>
          </cell>
          <cell r="P49">
            <v>376944702</v>
          </cell>
          <cell r="Q49">
            <v>0</v>
          </cell>
          <cell r="R49">
            <v>0</v>
          </cell>
          <cell r="S49">
            <v>376944702</v>
          </cell>
          <cell r="T49">
            <v>0</v>
          </cell>
          <cell r="U49">
            <v>0</v>
          </cell>
          <cell r="V49">
            <v>376944702</v>
          </cell>
          <cell r="W49">
            <v>30083500</v>
          </cell>
          <cell r="X49">
            <v>30083500</v>
          </cell>
          <cell r="Y49">
            <v>30083500</v>
          </cell>
          <cell r="Z49">
            <v>0</v>
          </cell>
        </row>
        <row r="50">
          <cell r="C50" t="str">
            <v>A-1-0-5-7</v>
          </cell>
          <cell r="D50" t="str">
            <v>A</v>
          </cell>
          <cell r="E50" t="str">
            <v>1</v>
          </cell>
          <cell r="F50" t="str">
            <v>0</v>
          </cell>
          <cell r="G50" t="str">
            <v>5</v>
          </cell>
          <cell r="H50" t="str">
            <v>7</v>
          </cell>
          <cell r="L50" t="str">
            <v>Propios</v>
          </cell>
          <cell r="M50" t="str">
            <v>20</v>
          </cell>
          <cell r="N50" t="str">
            <v>CSF</v>
          </cell>
          <cell r="O50" t="str">
            <v>APORTES AL SENA</v>
          </cell>
          <cell r="P50">
            <v>251296468</v>
          </cell>
          <cell r="Q50">
            <v>0</v>
          </cell>
          <cell r="R50">
            <v>0</v>
          </cell>
          <cell r="S50">
            <v>251296468</v>
          </cell>
          <cell r="T50">
            <v>0</v>
          </cell>
          <cell r="U50">
            <v>0</v>
          </cell>
          <cell r="V50">
            <v>251296468</v>
          </cell>
          <cell r="W50">
            <v>20058500</v>
          </cell>
          <cell r="X50">
            <v>20058500</v>
          </cell>
          <cell r="Y50">
            <v>20058500</v>
          </cell>
          <cell r="Z50">
            <v>0</v>
          </cell>
        </row>
        <row r="51">
          <cell r="C51" t="str">
            <v>A-2-0-3-50-2</v>
          </cell>
          <cell r="D51" t="str">
            <v>A</v>
          </cell>
          <cell r="E51" t="str">
            <v>2</v>
          </cell>
          <cell r="F51" t="str">
            <v>0</v>
          </cell>
          <cell r="G51" t="str">
            <v>3</v>
          </cell>
          <cell r="H51" t="str">
            <v>50</v>
          </cell>
          <cell r="I51" t="str">
            <v>2</v>
          </cell>
          <cell r="L51" t="str">
            <v>Propios</v>
          </cell>
          <cell r="M51" t="str">
            <v>20</v>
          </cell>
          <cell r="N51" t="str">
            <v>CSF</v>
          </cell>
          <cell r="O51" t="str">
            <v>IMPUESTO DE VEHICULO</v>
          </cell>
          <cell r="P51">
            <v>1221008</v>
          </cell>
          <cell r="Q51">
            <v>0</v>
          </cell>
          <cell r="R51">
            <v>0</v>
          </cell>
          <cell r="S51">
            <v>1221008</v>
          </cell>
          <cell r="T51">
            <v>0</v>
          </cell>
          <cell r="U51">
            <v>0</v>
          </cell>
          <cell r="V51">
            <v>1221008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</row>
        <row r="52">
          <cell r="C52" t="str">
            <v>A-2-0-3-50-3</v>
          </cell>
          <cell r="D52" t="str">
            <v>A</v>
          </cell>
          <cell r="E52" t="str">
            <v>2</v>
          </cell>
          <cell r="F52" t="str">
            <v>0</v>
          </cell>
          <cell r="G52" t="str">
            <v>3</v>
          </cell>
          <cell r="H52" t="str">
            <v>50</v>
          </cell>
          <cell r="I52" t="str">
            <v>3</v>
          </cell>
          <cell r="L52" t="str">
            <v>Propios</v>
          </cell>
          <cell r="M52" t="str">
            <v>20</v>
          </cell>
          <cell r="N52" t="str">
            <v>CSF</v>
          </cell>
          <cell r="O52" t="str">
            <v>IMPUESTO PREDIAL</v>
          </cell>
          <cell r="P52">
            <v>488005838</v>
          </cell>
          <cell r="Q52">
            <v>0</v>
          </cell>
          <cell r="R52">
            <v>0</v>
          </cell>
          <cell r="S52">
            <v>488005838</v>
          </cell>
          <cell r="T52">
            <v>0</v>
          </cell>
          <cell r="U52">
            <v>0</v>
          </cell>
          <cell r="V52">
            <v>488005838</v>
          </cell>
          <cell r="W52">
            <v>273153000</v>
          </cell>
          <cell r="X52">
            <v>273153000</v>
          </cell>
          <cell r="Y52">
            <v>0</v>
          </cell>
          <cell r="Z52">
            <v>0</v>
          </cell>
        </row>
        <row r="53">
          <cell r="C53" t="str">
            <v>A-2-0-3-50-8</v>
          </cell>
          <cell r="D53" t="str">
            <v>A</v>
          </cell>
          <cell r="E53" t="str">
            <v>2</v>
          </cell>
          <cell r="F53" t="str">
            <v>0</v>
          </cell>
          <cell r="G53" t="str">
            <v>3</v>
          </cell>
          <cell r="H53" t="str">
            <v>50</v>
          </cell>
          <cell r="I53" t="str">
            <v>8</v>
          </cell>
          <cell r="L53" t="str">
            <v>Propios</v>
          </cell>
          <cell r="M53" t="str">
            <v>20</v>
          </cell>
          <cell r="N53" t="str">
            <v>CSF</v>
          </cell>
          <cell r="O53" t="str">
            <v>NOTARIADO</v>
          </cell>
          <cell r="P53">
            <v>11100073</v>
          </cell>
          <cell r="Q53">
            <v>0</v>
          </cell>
          <cell r="R53">
            <v>0</v>
          </cell>
          <cell r="S53">
            <v>11100073</v>
          </cell>
          <cell r="T53">
            <v>0</v>
          </cell>
          <cell r="U53">
            <v>0</v>
          </cell>
          <cell r="V53">
            <v>11100073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</row>
        <row r="54">
          <cell r="C54" t="str">
            <v>A-2-0-3-50-90</v>
          </cell>
          <cell r="D54" t="str">
            <v>A</v>
          </cell>
          <cell r="E54" t="str">
            <v>2</v>
          </cell>
          <cell r="F54" t="str">
            <v>0</v>
          </cell>
          <cell r="G54" t="str">
            <v>3</v>
          </cell>
          <cell r="H54" t="str">
            <v>50</v>
          </cell>
          <cell r="I54" t="str">
            <v>90</v>
          </cell>
          <cell r="L54" t="str">
            <v>Propios</v>
          </cell>
          <cell r="M54" t="str">
            <v>20</v>
          </cell>
          <cell r="N54" t="str">
            <v>CSF</v>
          </cell>
          <cell r="O54" t="str">
            <v>OTROS IMPUESTOS</v>
          </cell>
          <cell r="P54">
            <v>401221008</v>
          </cell>
          <cell r="Q54">
            <v>0</v>
          </cell>
          <cell r="R54">
            <v>0</v>
          </cell>
          <cell r="S54">
            <v>401221008</v>
          </cell>
          <cell r="T54">
            <v>0</v>
          </cell>
          <cell r="U54">
            <v>12000</v>
          </cell>
          <cell r="V54">
            <v>401209008</v>
          </cell>
          <cell r="W54">
            <v>12000</v>
          </cell>
          <cell r="X54">
            <v>12671803</v>
          </cell>
          <cell r="Y54">
            <v>12671803</v>
          </cell>
          <cell r="Z54">
            <v>12671803</v>
          </cell>
        </row>
        <row r="55">
          <cell r="C55" t="str">
            <v>A-2-0-3-51-1</v>
          </cell>
          <cell r="D55" t="str">
            <v>A</v>
          </cell>
          <cell r="E55" t="str">
            <v>2</v>
          </cell>
          <cell r="F55" t="str">
            <v>0</v>
          </cell>
          <cell r="G55" t="str">
            <v>3</v>
          </cell>
          <cell r="H55" t="str">
            <v>51</v>
          </cell>
          <cell r="I55" t="str">
            <v>1</v>
          </cell>
          <cell r="L55" t="str">
            <v>Propios</v>
          </cell>
          <cell r="M55" t="str">
            <v>20</v>
          </cell>
          <cell r="N55" t="str">
            <v>CSF</v>
          </cell>
          <cell r="O55" t="str">
            <v>MULTAS</v>
          </cell>
          <cell r="P55">
            <v>11100073</v>
          </cell>
          <cell r="Q55">
            <v>0</v>
          </cell>
          <cell r="R55">
            <v>0</v>
          </cell>
          <cell r="S55">
            <v>11100073</v>
          </cell>
          <cell r="T55">
            <v>0</v>
          </cell>
          <cell r="U55">
            <v>0</v>
          </cell>
          <cell r="V55">
            <v>11100073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C56" t="str">
            <v>A-2-0-4-1-25</v>
          </cell>
          <cell r="D56" t="str">
            <v>A</v>
          </cell>
          <cell r="E56" t="str">
            <v>2</v>
          </cell>
          <cell r="F56" t="str">
            <v>0</v>
          </cell>
          <cell r="G56" t="str">
            <v>4</v>
          </cell>
          <cell r="H56" t="str">
            <v>1</v>
          </cell>
          <cell r="I56" t="str">
            <v>25</v>
          </cell>
          <cell r="L56" t="str">
            <v>Propios</v>
          </cell>
          <cell r="M56" t="str">
            <v>20</v>
          </cell>
          <cell r="N56" t="str">
            <v>CSF</v>
          </cell>
          <cell r="O56" t="str">
            <v>OTRAS COMPRAS DE EQUIPOS</v>
          </cell>
          <cell r="P56">
            <v>9414072</v>
          </cell>
          <cell r="Q56">
            <v>0</v>
          </cell>
          <cell r="R56">
            <v>7120555</v>
          </cell>
          <cell r="S56">
            <v>2293517</v>
          </cell>
          <cell r="T56">
            <v>0</v>
          </cell>
          <cell r="U56">
            <v>0</v>
          </cell>
          <cell r="V56">
            <v>2293517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</row>
        <row r="57">
          <cell r="C57" t="str">
            <v>A-2-0-4-2-2</v>
          </cell>
          <cell r="D57" t="str">
            <v>A</v>
          </cell>
          <cell r="E57" t="str">
            <v>2</v>
          </cell>
          <cell r="F57" t="str">
            <v>0</v>
          </cell>
          <cell r="G57" t="str">
            <v>4</v>
          </cell>
          <cell r="H57" t="str">
            <v>2</v>
          </cell>
          <cell r="I57" t="str">
            <v>2</v>
          </cell>
          <cell r="L57" t="str">
            <v>Propios</v>
          </cell>
          <cell r="M57" t="str">
            <v>20</v>
          </cell>
          <cell r="N57" t="str">
            <v>CSF</v>
          </cell>
          <cell r="O57" t="str">
            <v>MOBILIARIO Y ENSERES</v>
          </cell>
          <cell r="P57">
            <v>31696444</v>
          </cell>
          <cell r="Q57">
            <v>43500000</v>
          </cell>
          <cell r="R57">
            <v>0</v>
          </cell>
          <cell r="S57">
            <v>75196444</v>
          </cell>
          <cell r="T57">
            <v>0</v>
          </cell>
          <cell r="U57">
            <v>0</v>
          </cell>
          <cell r="V57">
            <v>75196444</v>
          </cell>
          <cell r="W57">
            <v>46512816</v>
          </cell>
          <cell r="X57">
            <v>0</v>
          </cell>
          <cell r="Y57">
            <v>0</v>
          </cell>
          <cell r="Z57">
            <v>0</v>
          </cell>
        </row>
        <row r="58">
          <cell r="C58" t="str">
            <v>A-2-0-4-4-1</v>
          </cell>
          <cell r="D58" t="str">
            <v>A</v>
          </cell>
          <cell r="E58" t="str">
            <v>2</v>
          </cell>
          <cell r="F58" t="str">
            <v>0</v>
          </cell>
          <cell r="G58" t="str">
            <v>4</v>
          </cell>
          <cell r="H58" t="str">
            <v>4</v>
          </cell>
          <cell r="I58" t="str">
            <v>1</v>
          </cell>
          <cell r="L58" t="str">
            <v>Propios</v>
          </cell>
          <cell r="M58" t="str">
            <v>20</v>
          </cell>
          <cell r="N58" t="str">
            <v>CSF</v>
          </cell>
          <cell r="O58" t="str">
            <v>COMBUSTIBLE Y LUBRICANTES</v>
          </cell>
          <cell r="P58">
            <v>39620555</v>
          </cell>
          <cell r="Q58">
            <v>500000</v>
          </cell>
          <cell r="R58">
            <v>9214072</v>
          </cell>
          <cell r="S58">
            <v>30906483</v>
          </cell>
          <cell r="T58">
            <v>0</v>
          </cell>
          <cell r="U58">
            <v>1324474</v>
          </cell>
          <cell r="V58">
            <v>29582009</v>
          </cell>
          <cell r="W58">
            <v>1324474</v>
          </cell>
          <cell r="X58">
            <v>1324474</v>
          </cell>
          <cell r="Y58">
            <v>1324474</v>
          </cell>
          <cell r="Z58">
            <v>1324474</v>
          </cell>
        </row>
        <row r="59">
          <cell r="C59" t="str">
            <v>A-2-0-4-4-15</v>
          </cell>
          <cell r="D59" t="str">
            <v>A</v>
          </cell>
          <cell r="E59" t="str">
            <v>2</v>
          </cell>
          <cell r="F59" t="str">
            <v>0</v>
          </cell>
          <cell r="G59" t="str">
            <v>4</v>
          </cell>
          <cell r="H59" t="str">
            <v>4</v>
          </cell>
          <cell r="I59" t="str">
            <v>15</v>
          </cell>
          <cell r="L59" t="str">
            <v>Propios</v>
          </cell>
          <cell r="M59" t="str">
            <v>20</v>
          </cell>
          <cell r="N59" t="str">
            <v>CSF</v>
          </cell>
          <cell r="O59" t="str">
            <v>PAPELERIA, UTILES DE ESCRITORIO Y OFICINA</v>
          </cell>
          <cell r="P59">
            <v>37165222</v>
          </cell>
          <cell r="Q59">
            <v>15000000</v>
          </cell>
          <cell r="R59">
            <v>500000</v>
          </cell>
          <cell r="S59">
            <v>51665222</v>
          </cell>
          <cell r="T59">
            <v>0</v>
          </cell>
          <cell r="U59">
            <v>45028468</v>
          </cell>
          <cell r="V59">
            <v>6636754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C60" t="str">
            <v>A-2-0-4-4-17</v>
          </cell>
          <cell r="D60" t="str">
            <v>A</v>
          </cell>
          <cell r="E60" t="str">
            <v>2</v>
          </cell>
          <cell r="F60" t="str">
            <v>0</v>
          </cell>
          <cell r="G60" t="str">
            <v>4</v>
          </cell>
          <cell r="H60" t="str">
            <v>4</v>
          </cell>
          <cell r="I60" t="str">
            <v>17</v>
          </cell>
          <cell r="L60" t="str">
            <v>Propios</v>
          </cell>
          <cell r="M60" t="str">
            <v>20</v>
          </cell>
          <cell r="N60" t="str">
            <v>CSF</v>
          </cell>
          <cell r="O60" t="str">
            <v>PRODUCTOS DE ASEO Y LIMPIEZA</v>
          </cell>
          <cell r="P60">
            <v>39051389</v>
          </cell>
          <cell r="Q60">
            <v>0</v>
          </cell>
          <cell r="R60">
            <v>0</v>
          </cell>
          <cell r="S60">
            <v>39051389</v>
          </cell>
          <cell r="T60">
            <v>0</v>
          </cell>
          <cell r="U60">
            <v>0</v>
          </cell>
          <cell r="V60">
            <v>39051389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C61" t="str">
            <v>A-2-0-4-4-18</v>
          </cell>
          <cell r="D61" t="str">
            <v>A</v>
          </cell>
          <cell r="E61" t="str">
            <v>2</v>
          </cell>
          <cell r="F61" t="str">
            <v>0</v>
          </cell>
          <cell r="G61" t="str">
            <v>4</v>
          </cell>
          <cell r="H61" t="str">
            <v>4</v>
          </cell>
          <cell r="I61" t="str">
            <v>18</v>
          </cell>
          <cell r="L61" t="str">
            <v>Propios</v>
          </cell>
          <cell r="M61" t="str">
            <v>20</v>
          </cell>
          <cell r="N61" t="str">
            <v>CSF</v>
          </cell>
          <cell r="O61" t="str">
            <v>PRODUCTOS DE CAFETERIA Y RESTAURANTE</v>
          </cell>
          <cell r="P61">
            <v>33392889</v>
          </cell>
          <cell r="Q61">
            <v>0</v>
          </cell>
          <cell r="R61">
            <v>0</v>
          </cell>
          <cell r="S61">
            <v>33392889</v>
          </cell>
          <cell r="T61">
            <v>0</v>
          </cell>
          <cell r="U61">
            <v>0</v>
          </cell>
          <cell r="V61">
            <v>33392889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</row>
        <row r="62">
          <cell r="C62" t="str">
            <v>A-2-0-4-4-23</v>
          </cell>
          <cell r="D62" t="str">
            <v>A</v>
          </cell>
          <cell r="E62" t="str">
            <v>2</v>
          </cell>
          <cell r="F62" t="str">
            <v>0</v>
          </cell>
          <cell r="G62" t="str">
            <v>4</v>
          </cell>
          <cell r="H62" t="str">
            <v>4</v>
          </cell>
          <cell r="I62" t="str">
            <v>23</v>
          </cell>
          <cell r="L62" t="str">
            <v>Propios</v>
          </cell>
          <cell r="M62" t="str">
            <v>20</v>
          </cell>
          <cell r="N62" t="str">
            <v>CSF</v>
          </cell>
          <cell r="O62" t="str">
            <v>OTROS MATERIALES Y SUMINISTROS</v>
          </cell>
          <cell r="P62">
            <v>23772333</v>
          </cell>
          <cell r="Q62">
            <v>0</v>
          </cell>
          <cell r="R62">
            <v>0</v>
          </cell>
          <cell r="S62">
            <v>23772333</v>
          </cell>
          <cell r="T62">
            <v>0</v>
          </cell>
          <cell r="U62">
            <v>495750</v>
          </cell>
          <cell r="V62">
            <v>23276583</v>
          </cell>
          <cell r="W62">
            <v>495750</v>
          </cell>
          <cell r="X62">
            <v>495750</v>
          </cell>
          <cell r="Y62">
            <v>495750</v>
          </cell>
          <cell r="Z62">
            <v>495750</v>
          </cell>
        </row>
        <row r="63">
          <cell r="C63" t="str">
            <v>A-2-0-4-5-1</v>
          </cell>
          <cell r="D63" t="str">
            <v>A</v>
          </cell>
          <cell r="E63" t="str">
            <v>2</v>
          </cell>
          <cell r="F63" t="str">
            <v>0</v>
          </cell>
          <cell r="G63" t="str">
            <v>4</v>
          </cell>
          <cell r="H63" t="str">
            <v>5</v>
          </cell>
          <cell r="I63" t="str">
            <v>1</v>
          </cell>
          <cell r="L63" t="str">
            <v>Propios</v>
          </cell>
          <cell r="M63" t="str">
            <v>20</v>
          </cell>
          <cell r="N63" t="str">
            <v>CSF</v>
          </cell>
          <cell r="O63" t="str">
            <v>MANTENIMIENTO DE BIENES INMUEBLES</v>
          </cell>
          <cell r="P63">
            <v>504687780</v>
          </cell>
          <cell r="Q63">
            <v>83000000</v>
          </cell>
          <cell r="R63">
            <v>0</v>
          </cell>
          <cell r="S63">
            <v>587687780</v>
          </cell>
          <cell r="T63">
            <v>0</v>
          </cell>
          <cell r="U63">
            <v>0</v>
          </cell>
          <cell r="V63">
            <v>587687780</v>
          </cell>
          <cell r="W63">
            <v>0</v>
          </cell>
          <cell r="X63">
            <v>38713556</v>
          </cell>
          <cell r="Y63">
            <v>38713556</v>
          </cell>
          <cell r="Z63">
            <v>38713556</v>
          </cell>
        </row>
        <row r="64">
          <cell r="C64" t="str">
            <v>A-2-0-4-5-2</v>
          </cell>
          <cell r="D64" t="str">
            <v>A</v>
          </cell>
          <cell r="E64" t="str">
            <v>2</v>
          </cell>
          <cell r="F64" t="str">
            <v>0</v>
          </cell>
          <cell r="G64" t="str">
            <v>4</v>
          </cell>
          <cell r="H64" t="str">
            <v>5</v>
          </cell>
          <cell r="I64" t="str">
            <v>2</v>
          </cell>
          <cell r="L64" t="str">
            <v>Propios</v>
          </cell>
          <cell r="M64" t="str">
            <v>20</v>
          </cell>
          <cell r="N64" t="str">
            <v>CSF</v>
          </cell>
          <cell r="O64" t="str">
            <v>MANTENIMIENTO DE BIENES MUEBLES, EQUIPOS Y ENSERES</v>
          </cell>
          <cell r="P64">
            <v>35658500</v>
          </cell>
          <cell r="Q64">
            <v>0</v>
          </cell>
          <cell r="R64">
            <v>0</v>
          </cell>
          <cell r="S64">
            <v>35658500</v>
          </cell>
          <cell r="T64">
            <v>0</v>
          </cell>
          <cell r="U64">
            <v>0</v>
          </cell>
          <cell r="V64">
            <v>35658500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C65" t="str">
            <v>A-2-0-4-5-6</v>
          </cell>
          <cell r="D65" t="str">
            <v>A</v>
          </cell>
          <cell r="E65" t="str">
            <v>2</v>
          </cell>
          <cell r="F65" t="str">
            <v>0</v>
          </cell>
          <cell r="G65" t="str">
            <v>4</v>
          </cell>
          <cell r="H65" t="str">
            <v>5</v>
          </cell>
          <cell r="I65" t="str">
            <v>6</v>
          </cell>
          <cell r="L65" t="str">
            <v>Propios</v>
          </cell>
          <cell r="M65" t="str">
            <v>20</v>
          </cell>
          <cell r="N65" t="str">
            <v>CSF</v>
          </cell>
          <cell r="O65" t="str">
            <v>MANTENIMIENTO EQUIPO DE NAVEGACION Y TRANSPORTE</v>
          </cell>
          <cell r="P65">
            <v>27734388</v>
          </cell>
          <cell r="Q65">
            <v>40500000</v>
          </cell>
          <cell r="R65">
            <v>0</v>
          </cell>
          <cell r="S65">
            <v>68234388</v>
          </cell>
          <cell r="T65">
            <v>0</v>
          </cell>
          <cell r="U65">
            <v>0</v>
          </cell>
          <cell r="V65">
            <v>68234388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C66" t="str">
            <v>A-2-0-4-5-8</v>
          </cell>
          <cell r="D66" t="str">
            <v>A</v>
          </cell>
          <cell r="E66" t="str">
            <v>2</v>
          </cell>
          <cell r="F66" t="str">
            <v>0</v>
          </cell>
          <cell r="G66" t="str">
            <v>4</v>
          </cell>
          <cell r="H66" t="str">
            <v>5</v>
          </cell>
          <cell r="I66" t="str">
            <v>8</v>
          </cell>
          <cell r="L66" t="str">
            <v>Propios</v>
          </cell>
          <cell r="M66" t="str">
            <v>20</v>
          </cell>
          <cell r="N66" t="str">
            <v>CSF</v>
          </cell>
          <cell r="O66" t="str">
            <v>SERVICIO DE ASEO</v>
          </cell>
          <cell r="P66">
            <v>103013445</v>
          </cell>
          <cell r="Q66">
            <v>0</v>
          </cell>
          <cell r="R66">
            <v>0</v>
          </cell>
          <cell r="S66">
            <v>103013445</v>
          </cell>
          <cell r="T66">
            <v>0</v>
          </cell>
          <cell r="U66">
            <v>0</v>
          </cell>
          <cell r="V66">
            <v>103013445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C67" t="str">
            <v>A-2-0-4-5-9</v>
          </cell>
          <cell r="D67" t="str">
            <v>A</v>
          </cell>
          <cell r="E67" t="str">
            <v>2</v>
          </cell>
          <cell r="F67" t="str">
            <v>0</v>
          </cell>
          <cell r="G67" t="str">
            <v>4</v>
          </cell>
          <cell r="H67" t="str">
            <v>5</v>
          </cell>
          <cell r="I67" t="str">
            <v>9</v>
          </cell>
          <cell r="L67" t="str">
            <v>Propios</v>
          </cell>
          <cell r="M67" t="str">
            <v>20</v>
          </cell>
          <cell r="N67" t="str">
            <v>CSF</v>
          </cell>
          <cell r="O67" t="str">
            <v>SERVICIO DE CAFETERIA Y RESTAURANTE</v>
          </cell>
          <cell r="P67">
            <v>55468778</v>
          </cell>
          <cell r="Q67">
            <v>0</v>
          </cell>
          <cell r="R67">
            <v>0</v>
          </cell>
          <cell r="S67">
            <v>55468778</v>
          </cell>
          <cell r="T67">
            <v>0</v>
          </cell>
          <cell r="U67">
            <v>0</v>
          </cell>
          <cell r="V67">
            <v>55468778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</row>
        <row r="68">
          <cell r="C68" t="str">
            <v>A-2-0-4-5-10</v>
          </cell>
          <cell r="D68" t="str">
            <v>A</v>
          </cell>
          <cell r="E68" t="str">
            <v>2</v>
          </cell>
          <cell r="F68" t="str">
            <v>0</v>
          </cell>
          <cell r="G68" t="str">
            <v>4</v>
          </cell>
          <cell r="H68" t="str">
            <v>5</v>
          </cell>
          <cell r="I68" t="str">
            <v>10</v>
          </cell>
          <cell r="L68" t="str">
            <v>Propios</v>
          </cell>
          <cell r="M68" t="str">
            <v>20</v>
          </cell>
          <cell r="N68" t="str">
            <v>CSF</v>
          </cell>
          <cell r="O68" t="str">
            <v>SERVICIO DE SEGURIDAD Y VIGILANCIA</v>
          </cell>
          <cell r="P68">
            <v>277343889</v>
          </cell>
          <cell r="Q68">
            <v>1000000</v>
          </cell>
          <cell r="R68">
            <v>33375124</v>
          </cell>
          <cell r="S68">
            <v>244968765</v>
          </cell>
          <cell r="T68">
            <v>0</v>
          </cell>
          <cell r="U68">
            <v>22000000</v>
          </cell>
          <cell r="V68">
            <v>222968765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</row>
        <row r="69">
          <cell r="C69" t="str">
            <v>A-2-0-4-5-12</v>
          </cell>
          <cell r="D69" t="str">
            <v>A</v>
          </cell>
          <cell r="E69" t="str">
            <v>2</v>
          </cell>
          <cell r="F69" t="str">
            <v>0</v>
          </cell>
          <cell r="G69" t="str">
            <v>4</v>
          </cell>
          <cell r="H69" t="str">
            <v>5</v>
          </cell>
          <cell r="I69" t="str">
            <v>12</v>
          </cell>
          <cell r="L69" t="str">
            <v>Propios</v>
          </cell>
          <cell r="M69" t="str">
            <v>20</v>
          </cell>
          <cell r="N69" t="str">
            <v>CSF</v>
          </cell>
          <cell r="O69" t="str">
            <v>MANTENIMIENTO DE OTROS BIENES</v>
          </cell>
          <cell r="P69">
            <v>19810277</v>
          </cell>
          <cell r="Q69">
            <v>0</v>
          </cell>
          <cell r="R69">
            <v>9463671</v>
          </cell>
          <cell r="S69">
            <v>10346606</v>
          </cell>
          <cell r="T69">
            <v>0</v>
          </cell>
          <cell r="U69">
            <v>0</v>
          </cell>
          <cell r="V69">
            <v>10346606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</row>
        <row r="70">
          <cell r="C70" t="str">
            <v>A-2-0-4-6-2</v>
          </cell>
          <cell r="D70" t="str">
            <v>A</v>
          </cell>
          <cell r="E70" t="str">
            <v>2</v>
          </cell>
          <cell r="F70" t="str">
            <v>0</v>
          </cell>
          <cell r="G70" t="str">
            <v>4</v>
          </cell>
          <cell r="H70" t="str">
            <v>6</v>
          </cell>
          <cell r="I70" t="str">
            <v>2</v>
          </cell>
          <cell r="L70" t="str">
            <v>Propios</v>
          </cell>
          <cell r="M70" t="str">
            <v>20</v>
          </cell>
          <cell r="N70" t="str">
            <v>CSF</v>
          </cell>
          <cell r="O70" t="str">
            <v>CORREO</v>
          </cell>
          <cell r="P70">
            <v>58482223</v>
          </cell>
          <cell r="Q70">
            <v>0</v>
          </cell>
          <cell r="R70">
            <v>1000000</v>
          </cell>
          <cell r="S70">
            <v>57482223</v>
          </cell>
          <cell r="T70">
            <v>0</v>
          </cell>
          <cell r="U70">
            <v>99000</v>
          </cell>
          <cell r="V70">
            <v>57383223</v>
          </cell>
          <cell r="W70">
            <v>99000</v>
          </cell>
          <cell r="X70">
            <v>99000</v>
          </cell>
          <cell r="Y70">
            <v>99000</v>
          </cell>
          <cell r="Z70">
            <v>99000</v>
          </cell>
        </row>
        <row r="71">
          <cell r="C71" t="str">
            <v>A-2-0-4-6-3</v>
          </cell>
          <cell r="D71" t="str">
            <v>A</v>
          </cell>
          <cell r="E71" t="str">
            <v>2</v>
          </cell>
          <cell r="F71" t="str">
            <v>0</v>
          </cell>
          <cell r="G71" t="str">
            <v>4</v>
          </cell>
          <cell r="H71" t="str">
            <v>6</v>
          </cell>
          <cell r="I71" t="str">
            <v>3</v>
          </cell>
          <cell r="L71" t="str">
            <v>Propios</v>
          </cell>
          <cell r="M71" t="str">
            <v>20</v>
          </cell>
          <cell r="N71" t="str">
            <v>CSF</v>
          </cell>
          <cell r="O71" t="str">
            <v>EMBALAJE Y ACARREO</v>
          </cell>
          <cell r="P71">
            <v>39620555</v>
          </cell>
          <cell r="Q71">
            <v>0</v>
          </cell>
          <cell r="R71">
            <v>39620555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C72" t="str">
            <v>A-2-0-4-6-7</v>
          </cell>
          <cell r="D72" t="str">
            <v>A</v>
          </cell>
          <cell r="E72" t="str">
            <v>2</v>
          </cell>
          <cell r="F72" t="str">
            <v>0</v>
          </cell>
          <cell r="G72" t="str">
            <v>4</v>
          </cell>
          <cell r="H72" t="str">
            <v>6</v>
          </cell>
          <cell r="I72" t="str">
            <v>7</v>
          </cell>
          <cell r="L72" t="str">
            <v>Propios</v>
          </cell>
          <cell r="M72" t="str">
            <v>20</v>
          </cell>
          <cell r="N72" t="str">
            <v>CSF</v>
          </cell>
          <cell r="O72" t="str">
            <v>TRANSPORTE</v>
          </cell>
          <cell r="P72">
            <v>39620555</v>
          </cell>
          <cell r="Q72">
            <v>0</v>
          </cell>
          <cell r="R72">
            <v>0</v>
          </cell>
          <cell r="S72">
            <v>39620555</v>
          </cell>
          <cell r="T72">
            <v>0</v>
          </cell>
          <cell r="U72">
            <v>0</v>
          </cell>
          <cell r="V72">
            <v>39620555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</row>
        <row r="73">
          <cell r="C73" t="str">
            <v>A-2-0-4-7-5</v>
          </cell>
          <cell r="D73" t="str">
            <v>A</v>
          </cell>
          <cell r="E73" t="str">
            <v>2</v>
          </cell>
          <cell r="F73" t="str">
            <v>0</v>
          </cell>
          <cell r="G73" t="str">
            <v>4</v>
          </cell>
          <cell r="H73" t="str">
            <v>7</v>
          </cell>
          <cell r="I73" t="str">
            <v>5</v>
          </cell>
          <cell r="L73" t="str">
            <v>Propios</v>
          </cell>
          <cell r="M73" t="str">
            <v>20</v>
          </cell>
          <cell r="N73" t="str">
            <v>CSF</v>
          </cell>
          <cell r="O73" t="str">
            <v>SUSCRIPCIONES</v>
          </cell>
          <cell r="P73">
            <v>17635900</v>
          </cell>
          <cell r="Q73">
            <v>0</v>
          </cell>
          <cell r="R73">
            <v>0</v>
          </cell>
          <cell r="S73">
            <v>17635900</v>
          </cell>
          <cell r="T73">
            <v>0</v>
          </cell>
          <cell r="U73">
            <v>0</v>
          </cell>
          <cell r="V73">
            <v>17635900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C74" t="str">
            <v>A-2-0-4-7-6</v>
          </cell>
          <cell r="D74" t="str">
            <v>A</v>
          </cell>
          <cell r="E74" t="str">
            <v>2</v>
          </cell>
          <cell r="F74" t="str">
            <v>0</v>
          </cell>
          <cell r="G74" t="str">
            <v>4</v>
          </cell>
          <cell r="H74" t="str">
            <v>7</v>
          </cell>
          <cell r="I74" t="str">
            <v>6</v>
          </cell>
          <cell r="L74" t="str">
            <v>Propios</v>
          </cell>
          <cell r="M74" t="str">
            <v>20</v>
          </cell>
          <cell r="N74" t="str">
            <v>CSF</v>
          </cell>
          <cell r="O74" t="str">
            <v>OTROS GASTOS POR IMPRESOS Y PUBLICACIONES</v>
          </cell>
          <cell r="P74">
            <v>13802744</v>
          </cell>
          <cell r="Q74">
            <v>0</v>
          </cell>
          <cell r="R74">
            <v>0</v>
          </cell>
          <cell r="S74">
            <v>13802744</v>
          </cell>
          <cell r="T74">
            <v>0</v>
          </cell>
          <cell r="U74">
            <v>-5878633</v>
          </cell>
          <cell r="V74">
            <v>19681377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C75" t="str">
            <v>A-2-0-4-8-1</v>
          </cell>
          <cell r="D75" t="str">
            <v>A</v>
          </cell>
          <cell r="E75" t="str">
            <v>2</v>
          </cell>
          <cell r="F75" t="str">
            <v>0</v>
          </cell>
          <cell r="G75" t="str">
            <v>4</v>
          </cell>
          <cell r="H75" t="str">
            <v>8</v>
          </cell>
          <cell r="I75" t="str">
            <v>1</v>
          </cell>
          <cell r="L75" t="str">
            <v>Propios</v>
          </cell>
          <cell r="M75" t="str">
            <v>20</v>
          </cell>
          <cell r="N75" t="str">
            <v>CSF</v>
          </cell>
          <cell r="O75" t="str">
            <v>ACUEDUCTO ALCANTARILLADO Y ASEO</v>
          </cell>
          <cell r="P75">
            <v>39620555</v>
          </cell>
          <cell r="Q75">
            <v>0</v>
          </cell>
          <cell r="R75">
            <v>0</v>
          </cell>
          <cell r="S75">
            <v>39620555</v>
          </cell>
          <cell r="T75">
            <v>0</v>
          </cell>
          <cell r="U75">
            <v>0</v>
          </cell>
          <cell r="V75">
            <v>39620555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C76" t="str">
            <v>A-2-0-4-8-2</v>
          </cell>
          <cell r="D76" t="str">
            <v>A</v>
          </cell>
          <cell r="E76" t="str">
            <v>2</v>
          </cell>
          <cell r="F76" t="str">
            <v>0</v>
          </cell>
          <cell r="G76" t="str">
            <v>4</v>
          </cell>
          <cell r="H76" t="str">
            <v>8</v>
          </cell>
          <cell r="I76" t="str">
            <v>2</v>
          </cell>
          <cell r="L76" t="str">
            <v>Propios</v>
          </cell>
          <cell r="M76" t="str">
            <v>20</v>
          </cell>
          <cell r="N76" t="str">
            <v>CSF</v>
          </cell>
          <cell r="O76" t="str">
            <v>ENERGIA</v>
          </cell>
          <cell r="P76">
            <v>356585001</v>
          </cell>
          <cell r="Q76">
            <v>0</v>
          </cell>
          <cell r="R76">
            <v>0</v>
          </cell>
          <cell r="S76">
            <v>356585001</v>
          </cell>
          <cell r="T76">
            <v>0</v>
          </cell>
          <cell r="U76">
            <v>0</v>
          </cell>
          <cell r="V76">
            <v>356585001</v>
          </cell>
          <cell r="W76">
            <v>0</v>
          </cell>
          <cell r="X76">
            <v>26555350</v>
          </cell>
          <cell r="Y76">
            <v>26555350</v>
          </cell>
          <cell r="Z76">
            <v>26555350</v>
          </cell>
        </row>
        <row r="77">
          <cell r="C77" t="str">
            <v>A-2-0-4-8-5</v>
          </cell>
          <cell r="D77" t="str">
            <v>A</v>
          </cell>
          <cell r="E77" t="str">
            <v>2</v>
          </cell>
          <cell r="F77" t="str">
            <v>0</v>
          </cell>
          <cell r="G77" t="str">
            <v>4</v>
          </cell>
          <cell r="H77" t="str">
            <v>8</v>
          </cell>
          <cell r="I77" t="str">
            <v>5</v>
          </cell>
          <cell r="L77" t="str">
            <v>Propios</v>
          </cell>
          <cell r="M77" t="str">
            <v>20</v>
          </cell>
          <cell r="N77" t="str">
            <v>CSF</v>
          </cell>
          <cell r="O77" t="str">
            <v>TELEFONIA MOVIL CELULAR</v>
          </cell>
          <cell r="P77">
            <v>35658500</v>
          </cell>
          <cell r="Q77">
            <v>0</v>
          </cell>
          <cell r="R77">
            <v>0</v>
          </cell>
          <cell r="S77">
            <v>35658500</v>
          </cell>
          <cell r="T77">
            <v>0</v>
          </cell>
          <cell r="U77">
            <v>0</v>
          </cell>
          <cell r="V77">
            <v>35658500</v>
          </cell>
          <cell r="W77">
            <v>0</v>
          </cell>
          <cell r="X77">
            <v>1063370</v>
          </cell>
          <cell r="Y77">
            <v>1063370</v>
          </cell>
          <cell r="Z77">
            <v>1063370</v>
          </cell>
        </row>
        <row r="78">
          <cell r="C78" t="str">
            <v>A-2-0-4-8-6</v>
          </cell>
          <cell r="D78" t="str">
            <v>A</v>
          </cell>
          <cell r="E78" t="str">
            <v>2</v>
          </cell>
          <cell r="F78" t="str">
            <v>0</v>
          </cell>
          <cell r="G78" t="str">
            <v>4</v>
          </cell>
          <cell r="H78" t="str">
            <v>8</v>
          </cell>
          <cell r="I78" t="str">
            <v>6</v>
          </cell>
          <cell r="L78" t="str">
            <v>Propios</v>
          </cell>
          <cell r="M78" t="str">
            <v>20</v>
          </cell>
          <cell r="N78" t="str">
            <v>CSF</v>
          </cell>
          <cell r="O78" t="str">
            <v>TELEFONO,FAX Y OTROS</v>
          </cell>
          <cell r="P78">
            <v>31696444</v>
          </cell>
          <cell r="Q78">
            <v>0</v>
          </cell>
          <cell r="R78">
            <v>0</v>
          </cell>
          <cell r="S78">
            <v>31696444</v>
          </cell>
          <cell r="T78">
            <v>0</v>
          </cell>
          <cell r="U78">
            <v>0</v>
          </cell>
          <cell r="V78">
            <v>31696444</v>
          </cell>
          <cell r="W78">
            <v>0</v>
          </cell>
          <cell r="X78">
            <v>128010</v>
          </cell>
          <cell r="Y78">
            <v>128010</v>
          </cell>
          <cell r="Z78">
            <v>128010</v>
          </cell>
        </row>
        <row r="79">
          <cell r="C79" t="str">
            <v>A-2-0-4-9-5</v>
          </cell>
          <cell r="D79" t="str">
            <v>A</v>
          </cell>
          <cell r="E79" t="str">
            <v>2</v>
          </cell>
          <cell r="F79" t="str">
            <v>0</v>
          </cell>
          <cell r="G79" t="str">
            <v>4</v>
          </cell>
          <cell r="H79" t="str">
            <v>9</v>
          </cell>
          <cell r="I79" t="str">
            <v>5</v>
          </cell>
          <cell r="L79" t="str">
            <v>Propios</v>
          </cell>
          <cell r="M79" t="str">
            <v>20</v>
          </cell>
          <cell r="N79" t="str">
            <v>CSF</v>
          </cell>
          <cell r="O79" t="str">
            <v>SEGURO DE INFIDILIDAD Y RIESGOS FINANCIEROS</v>
          </cell>
          <cell r="P79">
            <v>316964445</v>
          </cell>
          <cell r="Q79">
            <v>0</v>
          </cell>
          <cell r="R79">
            <v>0</v>
          </cell>
          <cell r="S79">
            <v>316964445</v>
          </cell>
          <cell r="T79">
            <v>0</v>
          </cell>
          <cell r="U79">
            <v>0</v>
          </cell>
          <cell r="V79">
            <v>316964445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C80" t="str">
            <v>A-2-0-4-9-13</v>
          </cell>
          <cell r="D80" t="str">
            <v>A</v>
          </cell>
          <cell r="E80" t="str">
            <v>2</v>
          </cell>
          <cell r="F80" t="str">
            <v>0</v>
          </cell>
          <cell r="G80" t="str">
            <v>4</v>
          </cell>
          <cell r="H80" t="str">
            <v>9</v>
          </cell>
          <cell r="I80" t="str">
            <v>13</v>
          </cell>
          <cell r="L80" t="str">
            <v>Propios</v>
          </cell>
          <cell r="M80" t="str">
            <v>20</v>
          </cell>
          <cell r="N80" t="str">
            <v>CSF</v>
          </cell>
          <cell r="O80" t="str">
            <v>OTROS SEGUROS</v>
          </cell>
          <cell r="P80">
            <v>792411114</v>
          </cell>
          <cell r="Q80">
            <v>0</v>
          </cell>
          <cell r="R80">
            <v>29522067</v>
          </cell>
          <cell r="S80">
            <v>762889047</v>
          </cell>
          <cell r="T80">
            <v>0</v>
          </cell>
          <cell r="U80">
            <v>0</v>
          </cell>
          <cell r="V80">
            <v>762889047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C81" t="str">
            <v>A-2-0-4-11-1</v>
          </cell>
          <cell r="D81" t="str">
            <v>A</v>
          </cell>
          <cell r="E81" t="str">
            <v>2</v>
          </cell>
          <cell r="F81" t="str">
            <v>0</v>
          </cell>
          <cell r="G81" t="str">
            <v>4</v>
          </cell>
          <cell r="H81" t="str">
            <v>11</v>
          </cell>
          <cell r="I81" t="str">
            <v>1</v>
          </cell>
          <cell r="L81" t="str">
            <v>Propios</v>
          </cell>
          <cell r="M81" t="str">
            <v>20</v>
          </cell>
          <cell r="N81" t="str">
            <v>CSF</v>
          </cell>
          <cell r="O81" t="str">
            <v>VIATICOS Y GASTOS DE VIAJE AL EXTERIOR</v>
          </cell>
          <cell r="P81">
            <v>39620556</v>
          </cell>
          <cell r="Q81">
            <v>0</v>
          </cell>
          <cell r="R81">
            <v>39620556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</row>
        <row r="82">
          <cell r="C82" t="str">
            <v>A-2-0-4-11-2</v>
          </cell>
          <cell r="D82" t="str">
            <v>A</v>
          </cell>
          <cell r="E82" t="str">
            <v>2</v>
          </cell>
          <cell r="F82" t="str">
            <v>0</v>
          </cell>
          <cell r="G82" t="str">
            <v>4</v>
          </cell>
          <cell r="H82" t="str">
            <v>11</v>
          </cell>
          <cell r="I82" t="str">
            <v>2</v>
          </cell>
          <cell r="L82" t="str">
            <v>Propios</v>
          </cell>
          <cell r="M82" t="str">
            <v>20</v>
          </cell>
          <cell r="N82" t="str">
            <v>CSF</v>
          </cell>
          <cell r="O82" t="str">
            <v>VIATICOS Y GASTOS DE VIAJE AL INTERIOR</v>
          </cell>
          <cell r="P82">
            <v>102254556</v>
          </cell>
          <cell r="Q82">
            <v>0</v>
          </cell>
          <cell r="R82">
            <v>0</v>
          </cell>
          <cell r="S82">
            <v>102254556</v>
          </cell>
          <cell r="T82">
            <v>0</v>
          </cell>
          <cell r="U82">
            <v>0</v>
          </cell>
          <cell r="V82">
            <v>102254556</v>
          </cell>
          <cell r="W82">
            <v>53850975</v>
          </cell>
          <cell r="X82">
            <v>12946971</v>
          </cell>
          <cell r="Y82">
            <v>12946971</v>
          </cell>
          <cell r="Z82">
            <v>7996785</v>
          </cell>
        </row>
        <row r="83">
          <cell r="C83" t="str">
            <v>A-2-0-4-14</v>
          </cell>
          <cell r="D83" t="str">
            <v>A</v>
          </cell>
          <cell r="E83" t="str">
            <v>2</v>
          </cell>
          <cell r="F83" t="str">
            <v>0</v>
          </cell>
          <cell r="G83" t="str">
            <v>4</v>
          </cell>
          <cell r="H83" t="str">
            <v>14</v>
          </cell>
          <cell r="L83" t="str">
            <v>Propios</v>
          </cell>
          <cell r="M83" t="str">
            <v>20</v>
          </cell>
          <cell r="N83" t="str">
            <v>CSF</v>
          </cell>
          <cell r="O83" t="str">
            <v>GASTOS JUDICIALES</v>
          </cell>
          <cell r="P83">
            <v>11886167</v>
          </cell>
          <cell r="Q83">
            <v>0</v>
          </cell>
          <cell r="R83">
            <v>0</v>
          </cell>
          <cell r="S83">
            <v>11886167</v>
          </cell>
          <cell r="T83">
            <v>0</v>
          </cell>
          <cell r="U83">
            <v>0</v>
          </cell>
          <cell r="V83">
            <v>11886167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  <row r="84">
          <cell r="C84" t="str">
            <v>A-2-0-4-21-1</v>
          </cell>
          <cell r="D84" t="str">
            <v>A</v>
          </cell>
          <cell r="E84" t="str">
            <v>2</v>
          </cell>
          <cell r="F84" t="str">
            <v>0</v>
          </cell>
          <cell r="G84" t="str">
            <v>4</v>
          </cell>
          <cell r="H84" t="str">
            <v>21</v>
          </cell>
          <cell r="I84" t="str">
            <v>1</v>
          </cell>
          <cell r="L84" t="str">
            <v>Propios</v>
          </cell>
          <cell r="M84" t="str">
            <v>20</v>
          </cell>
          <cell r="N84" t="str">
            <v>CSF</v>
          </cell>
          <cell r="O84" t="str">
            <v>ELEMENTOS PARA BIENESTAR SOCIAL</v>
          </cell>
          <cell r="P84">
            <v>24824293</v>
          </cell>
          <cell r="Q84">
            <v>0</v>
          </cell>
          <cell r="R84">
            <v>0</v>
          </cell>
          <cell r="S84">
            <v>24824293</v>
          </cell>
          <cell r="T84">
            <v>0</v>
          </cell>
          <cell r="U84">
            <v>0</v>
          </cell>
          <cell r="V84">
            <v>24824293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</row>
        <row r="85">
          <cell r="C85" t="str">
            <v>A-2-0-4-21-4</v>
          </cell>
          <cell r="D85" t="str">
            <v>A</v>
          </cell>
          <cell r="E85" t="str">
            <v>2</v>
          </cell>
          <cell r="F85" t="str">
            <v>0</v>
          </cell>
          <cell r="G85" t="str">
            <v>4</v>
          </cell>
          <cell r="H85" t="str">
            <v>21</v>
          </cell>
          <cell r="I85" t="str">
            <v>4</v>
          </cell>
          <cell r="L85" t="str">
            <v>Propios</v>
          </cell>
          <cell r="M85" t="str">
            <v>20</v>
          </cell>
          <cell r="N85" t="str">
            <v>CSF</v>
          </cell>
          <cell r="O85" t="str">
            <v>SERVICIOS DE BIENESTAR SOCIAL</v>
          </cell>
          <cell r="P85">
            <v>413332140</v>
          </cell>
          <cell r="Q85">
            <v>0</v>
          </cell>
          <cell r="R85">
            <v>0</v>
          </cell>
          <cell r="S85">
            <v>413332140</v>
          </cell>
          <cell r="T85">
            <v>0</v>
          </cell>
          <cell r="U85">
            <v>0</v>
          </cell>
          <cell r="V85">
            <v>413332140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</row>
        <row r="86">
          <cell r="C86" t="str">
            <v>A-2-0-4-21-5</v>
          </cell>
          <cell r="D86" t="str">
            <v>A</v>
          </cell>
          <cell r="E86" t="str">
            <v>2</v>
          </cell>
          <cell r="F86" t="str">
            <v>0</v>
          </cell>
          <cell r="G86" t="str">
            <v>4</v>
          </cell>
          <cell r="H86" t="str">
            <v>21</v>
          </cell>
          <cell r="I86" t="str">
            <v>5</v>
          </cell>
          <cell r="L86" t="str">
            <v>Propios</v>
          </cell>
          <cell r="M86" t="str">
            <v>20</v>
          </cell>
          <cell r="N86" t="str">
            <v>CSF</v>
          </cell>
          <cell r="O86" t="str">
            <v>SERVICIOS DE CAPACITACION</v>
          </cell>
          <cell r="P86">
            <v>351271398</v>
          </cell>
          <cell r="Q86">
            <v>0</v>
          </cell>
          <cell r="R86">
            <v>0</v>
          </cell>
          <cell r="S86">
            <v>351271398</v>
          </cell>
          <cell r="T86">
            <v>0</v>
          </cell>
          <cell r="U86">
            <v>0</v>
          </cell>
          <cell r="V86">
            <v>351271398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</row>
        <row r="87">
          <cell r="C87" t="str">
            <v>A-2-0-4-40-15</v>
          </cell>
          <cell r="D87" t="str">
            <v>A</v>
          </cell>
          <cell r="E87" t="str">
            <v>2</v>
          </cell>
          <cell r="F87" t="str">
            <v>0</v>
          </cell>
          <cell r="G87" t="str">
            <v>4</v>
          </cell>
          <cell r="H87" t="str">
            <v>40</v>
          </cell>
          <cell r="I87" t="str">
            <v>15</v>
          </cell>
          <cell r="L87" t="str">
            <v>Propios</v>
          </cell>
          <cell r="M87" t="str">
            <v>20</v>
          </cell>
          <cell r="N87" t="str">
            <v>CSF</v>
          </cell>
          <cell r="O87" t="str">
            <v>OTROS GASTOS  ADQUISICION BIENES</v>
          </cell>
          <cell r="P87">
            <v>14263400</v>
          </cell>
          <cell r="Q87">
            <v>0</v>
          </cell>
          <cell r="R87">
            <v>14063400</v>
          </cell>
          <cell r="S87">
            <v>200000</v>
          </cell>
          <cell r="T87">
            <v>0</v>
          </cell>
          <cell r="U87">
            <v>0</v>
          </cell>
          <cell r="V87">
            <v>200000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</row>
        <row r="88">
          <cell r="C88" t="str">
            <v>A-2-0-4-41-13</v>
          </cell>
          <cell r="D88" t="str">
            <v>A</v>
          </cell>
          <cell r="E88" t="str">
            <v>2</v>
          </cell>
          <cell r="F88" t="str">
            <v>0</v>
          </cell>
          <cell r="G88" t="str">
            <v>4</v>
          </cell>
          <cell r="H88" t="str">
            <v>41</v>
          </cell>
          <cell r="I88" t="str">
            <v>13</v>
          </cell>
          <cell r="L88" t="str">
            <v>Propios</v>
          </cell>
          <cell r="M88" t="str">
            <v>20</v>
          </cell>
          <cell r="N88" t="str">
            <v>CSF</v>
          </cell>
          <cell r="O88" t="str">
            <v>OTROS GASTOS POR ADQUISICION DE SERVICIOS</v>
          </cell>
          <cell r="P88">
            <v>3703845493</v>
          </cell>
          <cell r="Q88">
            <v>0</v>
          </cell>
          <cell r="R88">
            <v>0</v>
          </cell>
          <cell r="S88">
            <v>3703845493</v>
          </cell>
          <cell r="T88">
            <v>0</v>
          </cell>
          <cell r="U88">
            <v>105910</v>
          </cell>
          <cell r="V88">
            <v>3703739583</v>
          </cell>
          <cell r="W88">
            <v>169361084</v>
          </cell>
          <cell r="X88">
            <v>195176884</v>
          </cell>
          <cell r="Y88">
            <v>195176884</v>
          </cell>
          <cell r="Z88">
            <v>105910</v>
          </cell>
        </row>
        <row r="89">
          <cell r="C89" t="str">
            <v>A-3-6-1-1-1</v>
          </cell>
          <cell r="D89" t="str">
            <v>A</v>
          </cell>
          <cell r="E89" t="str">
            <v>3</v>
          </cell>
          <cell r="F89" t="str">
            <v>6</v>
          </cell>
          <cell r="G89" t="str">
            <v>1</v>
          </cell>
          <cell r="H89" t="str">
            <v>1</v>
          </cell>
          <cell r="I89" t="str">
            <v>1</v>
          </cell>
          <cell r="L89" t="str">
            <v>Propios</v>
          </cell>
          <cell r="M89" t="str">
            <v>20</v>
          </cell>
          <cell r="N89" t="str">
            <v>CSF</v>
          </cell>
          <cell r="O89" t="str">
            <v>CONCILIACIONES</v>
          </cell>
          <cell r="P89">
            <v>814236150</v>
          </cell>
          <cell r="Q89">
            <v>0</v>
          </cell>
          <cell r="R89">
            <v>0</v>
          </cell>
          <cell r="S89">
            <v>814236150</v>
          </cell>
          <cell r="T89">
            <v>0</v>
          </cell>
          <cell r="U89">
            <v>0</v>
          </cell>
          <cell r="V89">
            <v>814236150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</row>
        <row r="90">
          <cell r="C90" t="str">
            <v>A-3-6-1-1-2</v>
          </cell>
          <cell r="D90" t="str">
            <v>A</v>
          </cell>
          <cell r="E90" t="str">
            <v>3</v>
          </cell>
          <cell r="F90" t="str">
            <v>6</v>
          </cell>
          <cell r="G90" t="str">
            <v>1</v>
          </cell>
          <cell r="H90" t="str">
            <v>1</v>
          </cell>
          <cell r="I90" t="str">
            <v>2</v>
          </cell>
          <cell r="L90" t="str">
            <v>Propios</v>
          </cell>
          <cell r="M90" t="str">
            <v>20</v>
          </cell>
          <cell r="N90" t="str">
            <v>CSF</v>
          </cell>
          <cell r="O90" t="str">
            <v>SENTENCIAS</v>
          </cell>
          <cell r="P90">
            <v>1512152850</v>
          </cell>
          <cell r="Q90">
            <v>0</v>
          </cell>
          <cell r="R90">
            <v>0</v>
          </cell>
          <cell r="S90">
            <v>1512152850</v>
          </cell>
          <cell r="T90">
            <v>0</v>
          </cell>
          <cell r="U90">
            <v>0</v>
          </cell>
          <cell r="V90">
            <v>1512152850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</row>
        <row r="91">
          <cell r="C91" t="str">
            <v>A-3-6-1-1-3</v>
          </cell>
          <cell r="D91" t="str">
            <v>A</v>
          </cell>
          <cell r="E91" t="str">
            <v>3</v>
          </cell>
          <cell r="F91" t="str">
            <v>6</v>
          </cell>
          <cell r="G91" t="str">
            <v>1</v>
          </cell>
          <cell r="H91" t="str">
            <v>1</v>
          </cell>
          <cell r="I91" t="str">
            <v>3</v>
          </cell>
          <cell r="L91" t="str">
            <v>Propios</v>
          </cell>
          <cell r="M91" t="str">
            <v>20</v>
          </cell>
          <cell r="N91" t="str">
            <v>CSF</v>
          </cell>
          <cell r="O91" t="str">
            <v>LAUDOS ARBITRALES</v>
          </cell>
          <cell r="P91">
            <v>1550926000</v>
          </cell>
          <cell r="Q91">
            <v>0</v>
          </cell>
          <cell r="R91">
            <v>0</v>
          </cell>
          <cell r="S91">
            <v>1550926000</v>
          </cell>
          <cell r="T91">
            <v>0</v>
          </cell>
          <cell r="U91">
            <v>0</v>
          </cell>
          <cell r="V91">
            <v>1550926000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</row>
        <row r="92">
          <cell r="C92" t="str">
            <v>A-5-1-2-1-0-6</v>
          </cell>
          <cell r="D92" t="str">
            <v>A</v>
          </cell>
          <cell r="E92" t="str">
            <v>5</v>
          </cell>
          <cell r="F92" t="str">
            <v>1</v>
          </cell>
          <cell r="G92" t="str">
            <v>2</v>
          </cell>
          <cell r="H92" t="str">
            <v>1</v>
          </cell>
          <cell r="I92" t="str">
            <v>0</v>
          </cell>
          <cell r="J92" t="str">
            <v>6</v>
          </cell>
          <cell r="L92" t="str">
            <v>Propios</v>
          </cell>
          <cell r="M92" t="str">
            <v>20</v>
          </cell>
          <cell r="N92" t="str">
            <v>CSF</v>
          </cell>
          <cell r="O92" t="str">
            <v>HONORARIOS</v>
          </cell>
          <cell r="P92">
            <v>36754953870</v>
          </cell>
          <cell r="Q92">
            <v>4409486344</v>
          </cell>
          <cell r="R92">
            <v>688000000</v>
          </cell>
          <cell r="S92">
            <v>40476440214</v>
          </cell>
          <cell r="T92">
            <v>0</v>
          </cell>
          <cell r="U92">
            <v>-1390250780.5</v>
          </cell>
          <cell r="V92">
            <v>41866690994.5</v>
          </cell>
          <cell r="W92">
            <v>19418354</v>
          </cell>
          <cell r="X92">
            <v>1031254017.17</v>
          </cell>
          <cell r="Y92">
            <v>1019135354.17</v>
          </cell>
          <cell r="Z92">
            <v>1009049780.46</v>
          </cell>
        </row>
        <row r="93">
          <cell r="C93" t="str">
            <v>A-5-1-2-1-0-7</v>
          </cell>
          <cell r="D93" t="str">
            <v>A</v>
          </cell>
          <cell r="E93" t="str">
            <v>5</v>
          </cell>
          <cell r="F93" t="str">
            <v>1</v>
          </cell>
          <cell r="G93" t="str">
            <v>2</v>
          </cell>
          <cell r="H93" t="str">
            <v>1</v>
          </cell>
          <cell r="I93" t="str">
            <v>0</v>
          </cell>
          <cell r="J93" t="str">
            <v>7</v>
          </cell>
          <cell r="L93" t="str">
            <v>Propios</v>
          </cell>
          <cell r="M93" t="str">
            <v>20</v>
          </cell>
          <cell r="N93" t="str">
            <v>CSF</v>
          </cell>
          <cell r="O93" t="str">
            <v>SERVICIOS</v>
          </cell>
          <cell r="P93">
            <v>13998000000</v>
          </cell>
          <cell r="Q93">
            <v>0</v>
          </cell>
          <cell r="R93">
            <v>6978649527</v>
          </cell>
          <cell r="S93">
            <v>7019350473</v>
          </cell>
          <cell r="T93">
            <v>0</v>
          </cell>
          <cell r="U93">
            <v>-24308001</v>
          </cell>
          <cell r="V93">
            <v>7043658474</v>
          </cell>
          <cell r="W93">
            <v>0</v>
          </cell>
          <cell r="X93">
            <v>1023420300</v>
          </cell>
          <cell r="Y93">
            <v>1023420300</v>
          </cell>
          <cell r="Z93">
            <v>1023420300</v>
          </cell>
        </row>
        <row r="94">
          <cell r="C94" t="str">
            <v>A-5-1-2-1-0-9</v>
          </cell>
          <cell r="D94" t="str">
            <v>A</v>
          </cell>
          <cell r="E94" t="str">
            <v>5</v>
          </cell>
          <cell r="F94" t="str">
            <v>1</v>
          </cell>
          <cell r="G94" t="str">
            <v>2</v>
          </cell>
          <cell r="H94" t="str">
            <v>1</v>
          </cell>
          <cell r="I94" t="str">
            <v>0</v>
          </cell>
          <cell r="J94" t="str">
            <v>9</v>
          </cell>
          <cell r="L94" t="str">
            <v>Propios</v>
          </cell>
          <cell r="M94" t="str">
            <v>20</v>
          </cell>
          <cell r="N94" t="str">
            <v>CSF</v>
          </cell>
          <cell r="O94" t="str">
            <v>MANTENIMIENTO</v>
          </cell>
          <cell r="P94">
            <v>1357000000</v>
          </cell>
          <cell r="Q94">
            <v>4510363183</v>
          </cell>
          <cell r="R94">
            <v>415000000</v>
          </cell>
          <cell r="S94">
            <v>5452363183</v>
          </cell>
          <cell r="T94">
            <v>0</v>
          </cell>
          <cell r="U94">
            <v>-620000</v>
          </cell>
          <cell r="V94">
            <v>5452983183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C95" t="str">
            <v>A-5-1-2-1-0-16</v>
          </cell>
          <cell r="D95" t="str">
            <v>A</v>
          </cell>
          <cell r="E95" t="str">
            <v>5</v>
          </cell>
          <cell r="F95" t="str">
            <v>1</v>
          </cell>
          <cell r="G95" t="str">
            <v>2</v>
          </cell>
          <cell r="H95" t="str">
            <v>1</v>
          </cell>
          <cell r="I95" t="str">
            <v>0</v>
          </cell>
          <cell r="J95" t="str">
            <v>16</v>
          </cell>
          <cell r="L95" t="str">
            <v>Propios</v>
          </cell>
          <cell r="M95" t="str">
            <v>20</v>
          </cell>
          <cell r="N95" t="str">
            <v>CSF</v>
          </cell>
          <cell r="O95" t="str">
            <v>PORMOCIÓN Y DIVULGACIÓN</v>
          </cell>
          <cell r="P95">
            <v>3700000000</v>
          </cell>
          <cell r="Q95">
            <v>0</v>
          </cell>
          <cell r="R95">
            <v>1626200000</v>
          </cell>
          <cell r="S95">
            <v>2073800000</v>
          </cell>
          <cell r="T95">
            <v>0</v>
          </cell>
          <cell r="U95">
            <v>0</v>
          </cell>
          <cell r="V95">
            <v>2073800000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C96" t="str">
            <v>A-5-1-2-1-0-24</v>
          </cell>
          <cell r="D96" t="str">
            <v>A</v>
          </cell>
          <cell r="E96" t="str">
            <v>5</v>
          </cell>
          <cell r="F96" t="str">
            <v>1</v>
          </cell>
          <cell r="G96" t="str">
            <v>2</v>
          </cell>
          <cell r="H96" t="str">
            <v>1</v>
          </cell>
          <cell r="I96" t="str">
            <v>0</v>
          </cell>
          <cell r="J96" t="str">
            <v>24</v>
          </cell>
          <cell r="L96" t="str">
            <v>Propios</v>
          </cell>
          <cell r="M96" t="str">
            <v>20</v>
          </cell>
          <cell r="N96" t="str">
            <v>CSF</v>
          </cell>
          <cell r="O96" t="str">
            <v>VIÁTICOS Y GASTOS DE VIAJE</v>
          </cell>
          <cell r="P96">
            <v>1146676130</v>
          </cell>
          <cell r="Q96">
            <v>0</v>
          </cell>
          <cell r="R96">
            <v>0</v>
          </cell>
          <cell r="S96">
            <v>1146676130</v>
          </cell>
          <cell r="T96">
            <v>0</v>
          </cell>
          <cell r="U96">
            <v>80000000</v>
          </cell>
          <cell r="V96">
            <v>1066676130</v>
          </cell>
          <cell r="W96">
            <v>219155336</v>
          </cell>
          <cell r="X96">
            <v>41829949</v>
          </cell>
          <cell r="Y96">
            <v>41829949</v>
          </cell>
          <cell r="Z96">
            <v>38025989</v>
          </cell>
        </row>
        <row r="97">
          <cell r="C97" t="str">
            <v>A-5-1-2-1-0-27</v>
          </cell>
          <cell r="D97" t="str">
            <v>A</v>
          </cell>
          <cell r="E97" t="str">
            <v>5</v>
          </cell>
          <cell r="F97" t="str">
            <v>1</v>
          </cell>
          <cell r="G97" t="str">
            <v>2</v>
          </cell>
          <cell r="H97" t="str">
            <v>1</v>
          </cell>
          <cell r="I97" t="str">
            <v>0</v>
          </cell>
          <cell r="J97" t="str">
            <v>27</v>
          </cell>
          <cell r="L97" t="str">
            <v>Propios</v>
          </cell>
          <cell r="M97" t="str">
            <v>20</v>
          </cell>
          <cell r="N97" t="str">
            <v>CSF</v>
          </cell>
          <cell r="O97" t="str">
            <v>ADMINISTRADORAS PRIVADAS DE APORTES PARA ACCIDENTES DE TRABAJO Y ENFERMEDADES PROFESIONALES</v>
          </cell>
          <cell r="P97">
            <v>24888000</v>
          </cell>
          <cell r="Q97">
            <v>40000000</v>
          </cell>
          <cell r="R97">
            <v>0</v>
          </cell>
          <cell r="S97">
            <v>64888000</v>
          </cell>
          <cell r="T97">
            <v>0</v>
          </cell>
          <cell r="U97">
            <v>40000000</v>
          </cell>
          <cell r="V97">
            <v>24888000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8">
          <cell r="C98" t="str">
            <v>A-5-1-2-1-0-28</v>
          </cell>
          <cell r="D98" t="str">
            <v>A</v>
          </cell>
          <cell r="E98" t="str">
            <v>5</v>
          </cell>
          <cell r="F98" t="str">
            <v>1</v>
          </cell>
          <cell r="G98" t="str">
            <v>2</v>
          </cell>
          <cell r="H98" t="str">
            <v>1</v>
          </cell>
          <cell r="I98" t="str">
            <v>0</v>
          </cell>
          <cell r="J98" t="str">
            <v>28</v>
          </cell>
          <cell r="L98" t="str">
            <v>Propios</v>
          </cell>
          <cell r="M98" t="str">
            <v>20</v>
          </cell>
          <cell r="N98" t="str">
            <v>CSF</v>
          </cell>
          <cell r="O98" t="str">
            <v>ADMINISTRADORAS PUBLICAS DE APORTES PARA ACCIDENTES DE TRABAJO Y ENFERMEDADES PROFESIONALES</v>
          </cell>
          <cell r="P98">
            <v>0</v>
          </cell>
          <cell r="Q98">
            <v>50000000</v>
          </cell>
          <cell r="R98">
            <v>0</v>
          </cell>
          <cell r="S98">
            <v>50000000</v>
          </cell>
          <cell r="T98">
            <v>0</v>
          </cell>
          <cell r="U98">
            <v>50000000</v>
          </cell>
          <cell r="V98">
            <v>0</v>
          </cell>
          <cell r="W98">
            <v>2172400</v>
          </cell>
          <cell r="X98">
            <v>2172400</v>
          </cell>
          <cell r="Y98">
            <v>2172400</v>
          </cell>
          <cell r="Z98">
            <v>0</v>
          </cell>
        </row>
        <row r="99">
          <cell r="C99" t="str">
            <v>A-5-1-2-1-0-29</v>
          </cell>
          <cell r="D99" t="str">
            <v>A</v>
          </cell>
          <cell r="E99" t="str">
            <v>5</v>
          </cell>
          <cell r="F99" t="str">
            <v>1</v>
          </cell>
          <cell r="G99" t="str">
            <v>2</v>
          </cell>
          <cell r="H99" t="str">
            <v>1</v>
          </cell>
          <cell r="I99" t="str">
            <v>0</v>
          </cell>
          <cell r="J99" t="str">
            <v>29</v>
          </cell>
          <cell r="L99" t="str">
            <v>Propios</v>
          </cell>
          <cell r="M99" t="str">
            <v>20</v>
          </cell>
          <cell r="N99" t="str">
            <v>CSF</v>
          </cell>
          <cell r="O99" t="str">
            <v>REMUNERACION SERVICIOS TECNICOS</v>
          </cell>
          <cell r="P99">
            <v>746000000</v>
          </cell>
          <cell r="Q99">
            <v>698000000</v>
          </cell>
          <cell r="R99">
            <v>0</v>
          </cell>
          <cell r="S99">
            <v>1444000000</v>
          </cell>
          <cell r="T99">
            <v>0</v>
          </cell>
          <cell r="U99">
            <v>-801309</v>
          </cell>
          <cell r="V99">
            <v>1444801309</v>
          </cell>
          <cell r="W99">
            <v>0</v>
          </cell>
          <cell r="X99">
            <v>28715586.899999999</v>
          </cell>
          <cell r="Y99">
            <v>27360748.550000001</v>
          </cell>
          <cell r="Z99">
            <v>26586555</v>
          </cell>
        </row>
        <row r="100">
          <cell r="C100" t="str">
            <v>C-2103-1900-1-0-1</v>
          </cell>
          <cell r="D100" t="str">
            <v>C</v>
          </cell>
          <cell r="E100" t="str">
            <v>2103</v>
          </cell>
          <cell r="F100" t="str">
            <v>1900</v>
          </cell>
          <cell r="G100" t="str">
            <v>1</v>
          </cell>
          <cell r="H100" t="str">
            <v>0</v>
          </cell>
          <cell r="I100" t="str">
            <v>1</v>
          </cell>
          <cell r="J100"/>
          <cell r="K100"/>
          <cell r="L100" t="str">
            <v>Propios</v>
          </cell>
          <cell r="M100" t="str">
            <v>20</v>
          </cell>
          <cell r="N100" t="str">
            <v>CSF</v>
          </cell>
          <cell r="O100" t="str">
            <v>CONOCIMIENTO CIENTIFICO Y TENCOLOGICO</v>
          </cell>
          <cell r="P100">
            <v>9362549801</v>
          </cell>
          <cell r="Q100">
            <v>0</v>
          </cell>
          <cell r="R100">
            <v>0</v>
          </cell>
          <cell r="S100">
            <v>9362549801</v>
          </cell>
          <cell r="T100">
            <v>0</v>
          </cell>
          <cell r="U100">
            <v>0</v>
          </cell>
          <cell r="V100">
            <v>9362549801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C101" t="str">
            <v>C-2103-1900-1-0-2</v>
          </cell>
          <cell r="D101" t="str">
            <v>C</v>
          </cell>
          <cell r="E101" t="str">
            <v>2103</v>
          </cell>
          <cell r="F101" t="str">
            <v>1900</v>
          </cell>
          <cell r="G101" t="str">
            <v>1</v>
          </cell>
          <cell r="H101" t="str">
            <v>0</v>
          </cell>
          <cell r="I101" t="str">
            <v>2</v>
          </cell>
          <cell r="J101"/>
          <cell r="K101"/>
          <cell r="L101" t="str">
            <v>Propios</v>
          </cell>
          <cell r="M101" t="str">
            <v>20</v>
          </cell>
          <cell r="N101" t="str">
            <v>CSF</v>
          </cell>
          <cell r="O101" t="str">
            <v>EVENTOS DE FORMACION Y CAPACITACION</v>
          </cell>
          <cell r="P101">
            <v>597609562</v>
          </cell>
          <cell r="Q101">
            <v>0</v>
          </cell>
          <cell r="R101">
            <v>0</v>
          </cell>
          <cell r="S101">
            <v>597609562</v>
          </cell>
          <cell r="T101">
            <v>0</v>
          </cell>
          <cell r="U101">
            <v>0</v>
          </cell>
          <cell r="V101">
            <v>597609562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C102" t="str">
            <v>C-2103-1900-1-0-9</v>
          </cell>
          <cell r="D102" t="str">
            <v>C</v>
          </cell>
          <cell r="E102" t="str">
            <v>2103</v>
          </cell>
          <cell r="F102" t="str">
            <v>1900</v>
          </cell>
          <cell r="G102" t="str">
            <v>1</v>
          </cell>
          <cell r="H102" t="str">
            <v>0</v>
          </cell>
          <cell r="I102" t="str">
            <v>9</v>
          </cell>
          <cell r="J102"/>
          <cell r="K102"/>
          <cell r="L102" t="str">
            <v>Propios</v>
          </cell>
          <cell r="M102" t="str">
            <v>20</v>
          </cell>
          <cell r="N102" t="str">
            <v>CSF</v>
          </cell>
          <cell r="O102" t="str">
            <v>GMF 41000</v>
          </cell>
          <cell r="P102">
            <v>39840637</v>
          </cell>
          <cell r="Q102">
            <v>0</v>
          </cell>
          <cell r="R102">
            <v>0</v>
          </cell>
          <cell r="S102">
            <v>39840637</v>
          </cell>
          <cell r="T102">
            <v>0</v>
          </cell>
          <cell r="U102">
            <v>0</v>
          </cell>
          <cell r="V102">
            <v>39840637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</row>
        <row r="103">
          <cell r="C103" t="str">
            <v>C-2103-1900-2-0-1</v>
          </cell>
          <cell r="D103" t="str">
            <v>C</v>
          </cell>
          <cell r="E103" t="str">
            <v>2103</v>
          </cell>
          <cell r="F103" t="str">
            <v>1900</v>
          </cell>
          <cell r="G103" t="str">
            <v>2</v>
          </cell>
          <cell r="H103" t="str">
            <v>0</v>
          </cell>
          <cell r="I103" t="str">
            <v>1</v>
          </cell>
          <cell r="J103"/>
          <cell r="K103"/>
          <cell r="L103" t="str">
            <v>Propios</v>
          </cell>
          <cell r="M103" t="str">
            <v>20</v>
          </cell>
          <cell r="N103" t="str">
            <v>CSF</v>
          </cell>
          <cell r="O103" t="str">
            <v>MECANISMOS DE ARTICULACION</v>
          </cell>
          <cell r="P103">
            <v>19123000000</v>
          </cell>
          <cell r="Q103">
            <v>0</v>
          </cell>
          <cell r="R103">
            <v>0</v>
          </cell>
          <cell r="S103">
            <v>19123000000</v>
          </cell>
          <cell r="T103">
            <v>0</v>
          </cell>
          <cell r="U103">
            <v>0</v>
          </cell>
          <cell r="V103">
            <v>19123000000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C104" t="str">
            <v>C-2103-1900-2-0-1</v>
          </cell>
          <cell r="D104" t="str">
            <v>C</v>
          </cell>
          <cell r="E104" t="str">
            <v>2103</v>
          </cell>
          <cell r="F104" t="str">
            <v>1900</v>
          </cell>
          <cell r="G104" t="str">
            <v>2</v>
          </cell>
          <cell r="H104" t="str">
            <v>0</v>
          </cell>
          <cell r="I104" t="str">
            <v>1</v>
          </cell>
          <cell r="J104"/>
          <cell r="K104"/>
          <cell r="L104" t="str">
            <v>Propios</v>
          </cell>
          <cell r="M104" t="str">
            <v>21</v>
          </cell>
          <cell r="N104" t="str">
            <v>CSF</v>
          </cell>
          <cell r="O104" t="str">
            <v>MECANISMOS DE ARTICULACION</v>
          </cell>
          <cell r="P104">
            <v>12689749004</v>
          </cell>
          <cell r="Q104">
            <v>0</v>
          </cell>
          <cell r="R104">
            <v>0</v>
          </cell>
          <cell r="S104">
            <v>12689749004</v>
          </cell>
          <cell r="T104">
            <v>0</v>
          </cell>
          <cell r="U104">
            <v>0</v>
          </cell>
          <cell r="V104">
            <v>12689749004</v>
          </cell>
          <cell r="W104">
            <v>0</v>
          </cell>
          <cell r="X104">
            <v>900000000</v>
          </cell>
          <cell r="Y104">
            <v>900000000</v>
          </cell>
          <cell r="Z104">
            <v>900000000</v>
          </cell>
        </row>
        <row r="105">
          <cell r="C105" t="str">
            <v>C-2103-1900-2-0-2</v>
          </cell>
          <cell r="D105" t="str">
            <v>C</v>
          </cell>
          <cell r="E105" t="str">
            <v>2103</v>
          </cell>
          <cell r="F105" t="str">
            <v>1900</v>
          </cell>
          <cell r="G105" t="str">
            <v>2</v>
          </cell>
          <cell r="H105" t="str">
            <v>0</v>
          </cell>
          <cell r="I105" t="str">
            <v>2</v>
          </cell>
          <cell r="J105"/>
          <cell r="K105"/>
          <cell r="L105" t="str">
            <v>Propios</v>
          </cell>
          <cell r="M105" t="str">
            <v>21</v>
          </cell>
          <cell r="N105" t="str">
            <v>CSF</v>
          </cell>
          <cell r="O105" t="str">
            <v>GESTION SOCIO AMBIENTAL</v>
          </cell>
          <cell r="P105">
            <v>2749003984</v>
          </cell>
          <cell r="Q105">
            <v>0</v>
          </cell>
          <cell r="R105">
            <v>0</v>
          </cell>
          <cell r="S105">
            <v>2749003984</v>
          </cell>
          <cell r="T105">
            <v>0</v>
          </cell>
          <cell r="U105">
            <v>0</v>
          </cell>
          <cell r="V105">
            <v>2749003984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C106" t="str">
            <v>C-2103-1900-2-0-3</v>
          </cell>
          <cell r="D106" t="str">
            <v>C</v>
          </cell>
          <cell r="E106" t="str">
            <v>2103</v>
          </cell>
          <cell r="F106" t="str">
            <v>1900</v>
          </cell>
          <cell r="G106" t="str">
            <v>2</v>
          </cell>
          <cell r="H106" t="str">
            <v>0</v>
          </cell>
          <cell r="I106" t="str">
            <v>3</v>
          </cell>
          <cell r="J106"/>
          <cell r="K106"/>
          <cell r="L106" t="str">
            <v>Propios</v>
          </cell>
          <cell r="M106" t="str">
            <v>21</v>
          </cell>
          <cell r="N106" t="str">
            <v>CSF</v>
          </cell>
          <cell r="O106" t="str">
            <v>PROCESOS DE COMUNICACIÓN Y PARTICIPACION</v>
          </cell>
          <cell r="P106">
            <v>9485059761</v>
          </cell>
          <cell r="Q106">
            <v>0</v>
          </cell>
          <cell r="R106">
            <v>0</v>
          </cell>
          <cell r="S106">
            <v>9485059761</v>
          </cell>
          <cell r="T106">
            <v>0</v>
          </cell>
          <cell r="U106">
            <v>0</v>
          </cell>
          <cell r="V106">
            <v>9485059761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C107" t="str">
            <v>C-2103-1900-2-0-4</v>
          </cell>
          <cell r="D107" t="str">
            <v>C</v>
          </cell>
          <cell r="E107" t="str">
            <v>2103</v>
          </cell>
          <cell r="F107" t="str">
            <v>1900</v>
          </cell>
          <cell r="G107" t="str">
            <v>2</v>
          </cell>
          <cell r="H107" t="str">
            <v>0</v>
          </cell>
          <cell r="I107" t="str">
            <v>4</v>
          </cell>
          <cell r="J107"/>
          <cell r="K107"/>
          <cell r="L107" t="str">
            <v>Propios</v>
          </cell>
          <cell r="M107" t="str">
            <v>21</v>
          </cell>
          <cell r="N107" t="str">
            <v>CSF</v>
          </cell>
          <cell r="O107" t="str">
            <v>CONOCIMIENTO AMBIENTAL Y SOCIAL</v>
          </cell>
          <cell r="P107">
            <v>4880478088</v>
          </cell>
          <cell r="Q107">
            <v>0</v>
          </cell>
          <cell r="R107">
            <v>0</v>
          </cell>
          <cell r="S107">
            <v>4880478088</v>
          </cell>
          <cell r="T107">
            <v>0</v>
          </cell>
          <cell r="U107">
            <v>0</v>
          </cell>
          <cell r="V107">
            <v>4880478088</v>
          </cell>
          <cell r="W107">
            <v>0</v>
          </cell>
          <cell r="X107">
            <v>334800000</v>
          </cell>
          <cell r="Y107">
            <v>334800000</v>
          </cell>
          <cell r="Z107">
            <v>334800000</v>
          </cell>
        </row>
        <row r="108">
          <cell r="C108" t="str">
            <v>C-2103-1900-2-0-9</v>
          </cell>
          <cell r="D108" t="str">
            <v>C</v>
          </cell>
          <cell r="E108" t="str">
            <v>2103</v>
          </cell>
          <cell r="F108" t="str">
            <v>1900</v>
          </cell>
          <cell r="G108" t="str">
            <v>2</v>
          </cell>
          <cell r="H108" t="str">
            <v>0</v>
          </cell>
          <cell r="I108" t="str">
            <v>9</v>
          </cell>
          <cell r="J108"/>
          <cell r="K108"/>
          <cell r="L108" t="str">
            <v>Propios</v>
          </cell>
          <cell r="M108" t="str">
            <v>21</v>
          </cell>
          <cell r="N108" t="str">
            <v>CSF</v>
          </cell>
          <cell r="O108" t="str">
            <v>GMF 41000</v>
          </cell>
          <cell r="P108">
            <v>195709163</v>
          </cell>
          <cell r="Q108">
            <v>0</v>
          </cell>
          <cell r="R108">
            <v>0</v>
          </cell>
          <cell r="S108">
            <v>195709163</v>
          </cell>
          <cell r="T108">
            <v>0</v>
          </cell>
          <cell r="U108">
            <v>0</v>
          </cell>
          <cell r="V108">
            <v>195709163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C109" t="str">
            <v>C-2103-1900-3-0-1</v>
          </cell>
          <cell r="D109" t="str">
            <v>C</v>
          </cell>
          <cell r="E109" t="str">
            <v>2103</v>
          </cell>
          <cell r="F109" t="str">
            <v>1900</v>
          </cell>
          <cell r="G109" t="str">
            <v>3</v>
          </cell>
          <cell r="H109" t="str">
            <v>0</v>
          </cell>
          <cell r="I109" t="str">
            <v>1</v>
          </cell>
          <cell r="J109"/>
          <cell r="K109"/>
          <cell r="L109" t="str">
            <v>Propios</v>
          </cell>
          <cell r="M109" t="str">
            <v>20</v>
          </cell>
          <cell r="N109" t="str">
            <v>CSF</v>
          </cell>
          <cell r="O109" t="str">
            <v>SEGMENTAR EL MERCADO</v>
          </cell>
          <cell r="P109">
            <v>1526892430</v>
          </cell>
          <cell r="Q109">
            <v>0</v>
          </cell>
          <cell r="R109">
            <v>0</v>
          </cell>
          <cell r="S109">
            <v>1526892430</v>
          </cell>
          <cell r="T109">
            <v>0</v>
          </cell>
          <cell r="U109">
            <v>0</v>
          </cell>
          <cell r="V109">
            <v>1526892430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C110" t="str">
            <v>C-2103-1900-3-0-2</v>
          </cell>
          <cell r="D110" t="str">
            <v>C</v>
          </cell>
          <cell r="E110" t="str">
            <v>2103</v>
          </cell>
          <cell r="F110" t="str">
            <v>1900</v>
          </cell>
          <cell r="G110" t="str">
            <v>3</v>
          </cell>
          <cell r="H110" t="str">
            <v>0</v>
          </cell>
          <cell r="I110" t="str">
            <v>2</v>
          </cell>
          <cell r="J110"/>
          <cell r="K110"/>
          <cell r="L110" t="str">
            <v>Propios</v>
          </cell>
          <cell r="M110" t="str">
            <v>20</v>
          </cell>
          <cell r="N110" t="str">
            <v>CSF</v>
          </cell>
          <cell r="O110" t="str">
            <v>DIVULGACION Y PROMOCION POETENCIAL HIDROCARBUROS</v>
          </cell>
          <cell r="P110">
            <v>6896115538</v>
          </cell>
          <cell r="Q110">
            <v>0</v>
          </cell>
          <cell r="R110">
            <v>0</v>
          </cell>
          <cell r="S110">
            <v>6896115538</v>
          </cell>
          <cell r="T110">
            <v>0</v>
          </cell>
          <cell r="U110">
            <v>0</v>
          </cell>
          <cell r="V110">
            <v>6896115538</v>
          </cell>
          <cell r="W110">
            <v>65829954</v>
          </cell>
          <cell r="X110">
            <v>2661561</v>
          </cell>
          <cell r="Y110">
            <v>1590561</v>
          </cell>
          <cell r="Z110">
            <v>1590561</v>
          </cell>
        </row>
        <row r="111">
          <cell r="C111" t="str">
            <v>C-2103-1900-3-0-3</v>
          </cell>
          <cell r="D111" t="str">
            <v>C</v>
          </cell>
          <cell r="E111" t="str">
            <v>2103</v>
          </cell>
          <cell r="F111" t="str">
            <v>1900</v>
          </cell>
          <cell r="G111" t="str">
            <v>3</v>
          </cell>
          <cell r="H111" t="str">
            <v>0</v>
          </cell>
          <cell r="I111" t="str">
            <v>3</v>
          </cell>
          <cell r="J111"/>
          <cell r="K111"/>
          <cell r="L111" t="str">
            <v>Propios</v>
          </cell>
          <cell r="M111" t="str">
            <v>20</v>
          </cell>
          <cell r="N111" t="str">
            <v>CSF</v>
          </cell>
          <cell r="O111" t="str">
            <v>FLEXIBILIZAR PROCESO DE ADJUDICACION</v>
          </cell>
          <cell r="P111">
            <v>1618824701</v>
          </cell>
          <cell r="Q111">
            <v>0</v>
          </cell>
          <cell r="R111">
            <v>0</v>
          </cell>
          <cell r="S111">
            <v>1618824701</v>
          </cell>
          <cell r="T111">
            <v>0</v>
          </cell>
          <cell r="U111">
            <v>0</v>
          </cell>
          <cell r="V111">
            <v>1618824701</v>
          </cell>
          <cell r="W111">
            <v>0</v>
          </cell>
          <cell r="X111">
            <v>38431731</v>
          </cell>
          <cell r="Y111">
            <v>38431731</v>
          </cell>
          <cell r="Z111">
            <v>38431731</v>
          </cell>
        </row>
        <row r="112">
          <cell r="C112" t="str">
            <v>C-2103-1900-3-0-9</v>
          </cell>
          <cell r="D112" t="str">
            <v>C</v>
          </cell>
          <cell r="E112" t="str">
            <v>2103</v>
          </cell>
          <cell r="F112" t="str">
            <v>1900</v>
          </cell>
          <cell r="G112" t="str">
            <v>3</v>
          </cell>
          <cell r="H112" t="str">
            <v>0</v>
          </cell>
          <cell r="I112" t="str">
            <v>9</v>
          </cell>
          <cell r="J112"/>
          <cell r="K112"/>
          <cell r="L112" t="str">
            <v>Propios</v>
          </cell>
          <cell r="M112" t="str">
            <v>20</v>
          </cell>
          <cell r="N112" t="str">
            <v>CSF</v>
          </cell>
          <cell r="O112" t="str">
            <v>GMF 41000</v>
          </cell>
          <cell r="P112">
            <v>40167331</v>
          </cell>
          <cell r="Q112">
            <v>0</v>
          </cell>
          <cell r="R112">
            <v>0</v>
          </cell>
          <cell r="S112">
            <v>40167331</v>
          </cell>
          <cell r="T112">
            <v>0</v>
          </cell>
          <cell r="U112">
            <v>0</v>
          </cell>
          <cell r="V112">
            <v>40167331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C113" t="str">
            <v>C-2106-1900-1-0-1</v>
          </cell>
          <cell r="D113" t="str">
            <v>C</v>
          </cell>
          <cell r="E113" t="str">
            <v>2106</v>
          </cell>
          <cell r="F113" t="str">
            <v>1900</v>
          </cell>
          <cell r="G113" t="str">
            <v>1</v>
          </cell>
          <cell r="H113" t="str">
            <v>0</v>
          </cell>
          <cell r="I113" t="str">
            <v>1</v>
          </cell>
          <cell r="L113" t="str">
            <v>Propios</v>
          </cell>
          <cell r="M113" t="str">
            <v>20</v>
          </cell>
          <cell r="N113" t="str">
            <v>CSF</v>
          </cell>
          <cell r="O113" t="str">
            <v>ADQUISICIÓN DE INFORMACIÓN</v>
          </cell>
          <cell r="P113">
            <v>14608180291</v>
          </cell>
          <cell r="Q113">
            <v>0</v>
          </cell>
          <cell r="R113">
            <v>0</v>
          </cell>
          <cell r="S113">
            <v>14608180291</v>
          </cell>
          <cell r="T113">
            <v>0</v>
          </cell>
          <cell r="U113">
            <v>0</v>
          </cell>
          <cell r="V113">
            <v>14608180291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</sheetData>
      <sheetData sheetId="10">
        <row r="5">
          <cell r="C5" t="str">
            <v>A-1-0-2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T157"/>
  <sheetViews>
    <sheetView showGridLines="0" tabSelected="1" zoomScaleNormal="100" workbookViewId="0">
      <pane xSplit="8" ySplit="11" topLeftCell="I12" activePane="bottomRight" state="frozen"/>
      <selection activeCell="H17" sqref="H17"/>
      <selection pane="topRight" activeCell="H17" sqref="H17"/>
      <selection pane="bottomLeft" activeCell="H17" sqref="H17"/>
      <selection pane="bottomRight" activeCell="A12" sqref="A12:H12"/>
    </sheetView>
  </sheetViews>
  <sheetFormatPr baseColWidth="10" defaultColWidth="11.42578125" defaultRowHeight="15" x14ac:dyDescent="0.2"/>
  <cols>
    <col min="1" max="6" width="4.7109375" style="129" customWidth="1"/>
    <col min="7" max="7" width="16.28515625" style="129" customWidth="1"/>
    <col min="8" max="8" width="55.28515625" style="130" customWidth="1"/>
    <col min="9" max="9" width="18.42578125" style="122" customWidth="1"/>
    <col min="10" max="10" width="23" style="122" hidden="1" customWidth="1"/>
    <col min="11" max="11" width="17.140625" style="122" customWidth="1"/>
    <col min="12" max="12" width="17.28515625" style="122" hidden="1" customWidth="1"/>
    <col min="13" max="13" width="16.42578125" style="122" customWidth="1"/>
    <col min="14" max="14" width="20.140625" style="122" hidden="1" customWidth="1"/>
    <col min="15" max="15" width="18.85546875" style="122" customWidth="1"/>
    <col min="16" max="16" width="16.85546875" style="122" hidden="1" customWidth="1"/>
    <col min="17" max="17" width="18.5703125" style="122" customWidth="1"/>
    <col min="18" max="18" width="12.85546875" style="122" customWidth="1"/>
    <col min="19" max="20" width="12.7109375" style="122" customWidth="1"/>
    <col min="21" max="16384" width="11.42578125" style="122"/>
  </cols>
  <sheetData>
    <row r="1" spans="1:20" s="5" customFormat="1" x14ac:dyDescent="0.2">
      <c r="A1" s="171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3"/>
      <c r="T1" s="4"/>
    </row>
    <row r="2" spans="1:20" s="5" customFormat="1" x14ac:dyDescent="0.2">
      <c r="A2" s="174" t="s">
        <v>268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6"/>
      <c r="T2" s="4"/>
    </row>
    <row r="3" spans="1:20" s="5" customFormat="1" x14ac:dyDescent="0.2">
      <c r="A3" s="177" t="s">
        <v>2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6"/>
      <c r="T3" s="4"/>
    </row>
    <row r="4" spans="1:20" s="5" customFormat="1" ht="13.5" thickBot="1" x14ac:dyDescent="0.25">
      <c r="A4" s="21"/>
      <c r="B4" s="22"/>
      <c r="C4" s="22"/>
      <c r="D4" s="22"/>
      <c r="E4" s="22"/>
      <c r="F4" s="22"/>
      <c r="G4" s="22"/>
      <c r="H4" s="23"/>
      <c r="I4" s="24"/>
      <c r="J4" s="24"/>
      <c r="K4" s="24"/>
      <c r="L4" s="25"/>
      <c r="M4" s="26"/>
      <c r="N4" s="27"/>
      <c r="O4" s="28"/>
      <c r="P4" s="29"/>
      <c r="Q4" s="30"/>
      <c r="S4" s="31"/>
      <c r="T4" s="4"/>
    </row>
    <row r="5" spans="1:20" s="5" customFormat="1" ht="12.75" x14ac:dyDescent="0.2">
      <c r="A5" s="134"/>
      <c r="B5" s="135"/>
      <c r="C5" s="135"/>
      <c r="D5" s="135"/>
      <c r="E5" s="6"/>
      <c r="F5" s="9"/>
      <c r="G5" s="9"/>
      <c r="H5" s="133"/>
      <c r="I5" s="133"/>
      <c r="J5" s="133"/>
      <c r="K5" s="12"/>
      <c r="L5" s="12"/>
      <c r="M5" s="4"/>
      <c r="N5" s="13"/>
      <c r="O5" s="14"/>
      <c r="P5" s="11"/>
      <c r="Q5" s="15"/>
      <c r="S5" s="16"/>
      <c r="T5" s="14"/>
    </row>
    <row r="6" spans="1:20" s="5" customFormat="1" ht="12.75" x14ac:dyDescent="0.2">
      <c r="A6" s="7"/>
      <c r="B6" s="6"/>
      <c r="C6" s="8"/>
      <c r="D6" s="8"/>
      <c r="E6" s="8"/>
      <c r="F6" s="9"/>
      <c r="G6" s="9"/>
      <c r="H6" s="3"/>
      <c r="I6" s="11"/>
      <c r="J6" s="17"/>
      <c r="K6" s="18"/>
      <c r="L6" s="11"/>
      <c r="M6" s="4"/>
      <c r="N6" s="19"/>
      <c r="O6" s="1"/>
      <c r="P6" s="11"/>
      <c r="Q6" s="10"/>
      <c r="S6" s="20"/>
      <c r="T6" s="1"/>
    </row>
    <row r="7" spans="1:20" s="5" customFormat="1" ht="13.5" thickBot="1" x14ac:dyDescent="0.25">
      <c r="A7" s="21"/>
      <c r="B7" s="22"/>
      <c r="C7" s="22"/>
      <c r="D7" s="22"/>
      <c r="E7" s="22"/>
      <c r="F7" s="22"/>
      <c r="G7" s="22"/>
      <c r="H7" s="23"/>
      <c r="I7" s="24"/>
      <c r="J7" s="24"/>
      <c r="K7" s="24"/>
      <c r="L7" s="25"/>
      <c r="M7" s="26"/>
      <c r="N7" s="27"/>
      <c r="O7" s="28"/>
      <c r="P7" s="29"/>
      <c r="Q7" s="30"/>
      <c r="S7" s="31"/>
      <c r="T7" s="2"/>
    </row>
    <row r="8" spans="1:20" s="5" customFormat="1" ht="16.149999999999999" customHeight="1" thickBot="1" x14ac:dyDescent="0.25">
      <c r="A8" s="142" t="s">
        <v>3</v>
      </c>
      <c r="B8" s="143"/>
      <c r="C8" s="143"/>
      <c r="D8" s="143"/>
      <c r="E8" s="143"/>
      <c r="F8" s="143"/>
      <c r="G8" s="143"/>
      <c r="H8" s="144"/>
      <c r="I8" s="145" t="s">
        <v>4</v>
      </c>
      <c r="J8" s="148" t="s">
        <v>5</v>
      </c>
      <c r="K8" s="145" t="s">
        <v>6</v>
      </c>
      <c r="L8" s="145" t="s">
        <v>7</v>
      </c>
      <c r="M8" s="145" t="s">
        <v>8</v>
      </c>
      <c r="N8" s="145" t="s">
        <v>9</v>
      </c>
      <c r="O8" s="145" t="s">
        <v>10</v>
      </c>
      <c r="P8" s="148" t="s">
        <v>11</v>
      </c>
      <c r="Q8" s="136" t="s">
        <v>12</v>
      </c>
      <c r="R8" s="136" t="s">
        <v>13</v>
      </c>
      <c r="S8" s="139" t="s">
        <v>14</v>
      </c>
      <c r="T8" s="32"/>
    </row>
    <row r="9" spans="1:20" s="38" customFormat="1" x14ac:dyDescent="0.2">
      <c r="A9" s="33" t="s">
        <v>15</v>
      </c>
      <c r="B9" s="34" t="s">
        <v>16</v>
      </c>
      <c r="C9" s="33" t="s">
        <v>17</v>
      </c>
      <c r="D9" s="35" t="s">
        <v>18</v>
      </c>
      <c r="E9" s="36" t="s">
        <v>19</v>
      </c>
      <c r="F9" s="37" t="s">
        <v>20</v>
      </c>
      <c r="G9" s="37"/>
      <c r="H9" s="151" t="s">
        <v>21</v>
      </c>
      <c r="I9" s="146"/>
      <c r="J9" s="149"/>
      <c r="K9" s="146"/>
      <c r="L9" s="146"/>
      <c r="M9" s="146"/>
      <c r="N9" s="146"/>
      <c r="O9" s="146"/>
      <c r="P9" s="149"/>
      <c r="Q9" s="137"/>
      <c r="R9" s="137"/>
      <c r="S9" s="140"/>
      <c r="T9" s="32"/>
    </row>
    <row r="10" spans="1:20" s="38" customFormat="1" x14ac:dyDescent="0.2">
      <c r="A10" s="154" t="s">
        <v>22</v>
      </c>
      <c r="B10" s="156" t="s">
        <v>23</v>
      </c>
      <c r="C10" s="154" t="s">
        <v>24</v>
      </c>
      <c r="D10" s="160" t="s">
        <v>25</v>
      </c>
      <c r="E10" s="39"/>
      <c r="F10" s="40" t="s">
        <v>26</v>
      </c>
      <c r="G10" s="40"/>
      <c r="H10" s="152"/>
      <c r="I10" s="146"/>
      <c r="J10" s="149"/>
      <c r="K10" s="146"/>
      <c r="L10" s="146"/>
      <c r="M10" s="146"/>
      <c r="N10" s="146"/>
      <c r="O10" s="146"/>
      <c r="P10" s="149"/>
      <c r="Q10" s="137"/>
      <c r="R10" s="137"/>
      <c r="S10" s="140"/>
      <c r="T10" s="32"/>
    </row>
    <row r="11" spans="1:20" s="38" customFormat="1" ht="15.75" thickBot="1" x14ac:dyDescent="0.25">
      <c r="A11" s="155"/>
      <c r="B11" s="157"/>
      <c r="C11" s="155"/>
      <c r="D11" s="161"/>
      <c r="E11" s="41"/>
      <c r="F11" s="42" t="s">
        <v>27</v>
      </c>
      <c r="G11" s="42"/>
      <c r="H11" s="153"/>
      <c r="I11" s="147"/>
      <c r="J11" s="150"/>
      <c r="K11" s="147"/>
      <c r="L11" s="147"/>
      <c r="M11" s="147"/>
      <c r="N11" s="147"/>
      <c r="O11" s="147"/>
      <c r="P11" s="150"/>
      <c r="Q11" s="138"/>
      <c r="R11" s="138"/>
      <c r="S11" s="141"/>
      <c r="T11" s="32"/>
    </row>
    <row r="12" spans="1:20" s="47" customFormat="1" ht="30" customHeight="1" x14ac:dyDescent="0.2">
      <c r="A12" s="162" t="s">
        <v>28</v>
      </c>
      <c r="B12" s="163"/>
      <c r="C12" s="163"/>
      <c r="D12" s="163"/>
      <c r="E12" s="163"/>
      <c r="F12" s="163"/>
      <c r="G12" s="163"/>
      <c r="H12" s="164"/>
      <c r="I12" s="43">
        <f>+I13+I51+I107+I108+I118</f>
        <v>369411897000</v>
      </c>
      <c r="J12" s="43">
        <f t="shared" ref="J12:Q12" si="0">+J13+J51+J107+J108+J118</f>
        <v>-1132958871.5</v>
      </c>
      <c r="K12" s="43">
        <f t="shared" si="0"/>
        <v>339192868840.19</v>
      </c>
      <c r="L12" s="43">
        <f t="shared" si="0"/>
        <v>272315423674</v>
      </c>
      <c r="M12" s="43">
        <f t="shared" si="0"/>
        <v>322216333185.69</v>
      </c>
      <c r="N12" s="43">
        <f t="shared" si="0"/>
        <v>274285814796.07001</v>
      </c>
      <c r="O12" s="43">
        <f t="shared" si="0"/>
        <v>275885557123.21002</v>
      </c>
      <c r="P12" s="43">
        <f t="shared" si="0"/>
        <v>273477853863.45999</v>
      </c>
      <c r="Q12" s="43">
        <f t="shared" si="0"/>
        <v>274993953944.60004</v>
      </c>
      <c r="R12" s="44">
        <f>IFERROR((M12/I12),0)</f>
        <v>0.87224135389903268</v>
      </c>
      <c r="S12" s="45">
        <f>IFERROR((O12/I12),0)</f>
        <v>0.74682369291211548</v>
      </c>
      <c r="T12" s="46"/>
    </row>
    <row r="13" spans="1:20" s="56" customFormat="1" ht="30" customHeight="1" x14ac:dyDescent="0.2">
      <c r="A13" s="48">
        <v>1</v>
      </c>
      <c r="B13" s="49"/>
      <c r="C13" s="49"/>
      <c r="D13" s="50"/>
      <c r="E13" s="50"/>
      <c r="F13" s="50"/>
      <c r="G13" s="51" t="s">
        <v>29</v>
      </c>
      <c r="H13" s="52" t="s">
        <v>30</v>
      </c>
      <c r="I13" s="53">
        <f>+I14+I35+I39</f>
        <v>26551046000</v>
      </c>
      <c r="J13" s="53">
        <f t="shared" ref="J13:Q13" si="1">+J14+J35+J39</f>
        <v>49834250</v>
      </c>
      <c r="K13" s="53">
        <f t="shared" si="1"/>
        <v>19299730707</v>
      </c>
      <c r="L13" s="53">
        <f t="shared" si="1"/>
        <v>1529868485</v>
      </c>
      <c r="M13" s="53">
        <f t="shared" si="1"/>
        <v>4580113265</v>
      </c>
      <c r="N13" s="53">
        <f t="shared" si="1"/>
        <v>1596094375</v>
      </c>
      <c r="O13" s="53">
        <f t="shared" si="1"/>
        <v>3112424160</v>
      </c>
      <c r="P13" s="53">
        <f t="shared" si="1"/>
        <v>1291617231</v>
      </c>
      <c r="Q13" s="53">
        <f t="shared" si="1"/>
        <v>2724304770</v>
      </c>
      <c r="R13" s="54">
        <f>IFERROR((M13/I13),0)</f>
        <v>0.17250217806861545</v>
      </c>
      <c r="S13" s="55">
        <f>IFERROR((O13/I13),0)</f>
        <v>0.11722416359792379</v>
      </c>
      <c r="T13" s="46"/>
    </row>
    <row r="14" spans="1:20" s="56" customFormat="1" ht="30" customHeight="1" x14ac:dyDescent="0.2">
      <c r="A14" s="48">
        <v>1</v>
      </c>
      <c r="B14" s="49">
        <v>0</v>
      </c>
      <c r="C14" s="49">
        <v>1</v>
      </c>
      <c r="D14" s="50"/>
      <c r="E14" s="50"/>
      <c r="F14" s="50"/>
      <c r="G14" s="51" t="s">
        <v>31</v>
      </c>
      <c r="H14" s="57" t="s">
        <v>32</v>
      </c>
      <c r="I14" s="53">
        <f t="shared" ref="I14:Q14" si="2">+I15+I19+I22+I30+I32</f>
        <v>19351500000</v>
      </c>
      <c r="J14" s="53">
        <f t="shared" si="2"/>
        <v>0</v>
      </c>
      <c r="K14" s="53">
        <f t="shared" si="2"/>
        <v>13202193552</v>
      </c>
      <c r="L14" s="53">
        <f t="shared" si="2"/>
        <v>1124974180</v>
      </c>
      <c r="M14" s="53">
        <f t="shared" si="2"/>
        <v>2243297159</v>
      </c>
      <c r="N14" s="53">
        <f t="shared" si="2"/>
        <v>1121761256</v>
      </c>
      <c r="O14" s="53">
        <f t="shared" si="2"/>
        <v>2240084235</v>
      </c>
      <c r="P14" s="53">
        <f t="shared" si="2"/>
        <v>1121761256</v>
      </c>
      <c r="Q14" s="53">
        <f t="shared" si="2"/>
        <v>2240084235</v>
      </c>
      <c r="R14" s="54">
        <f>IFERROR((M14/I14),0)</f>
        <v>0.11592368338371703</v>
      </c>
      <c r="S14" s="55">
        <f>IFERROR((O14/I14),0)</f>
        <v>0.11575765367025811</v>
      </c>
      <c r="T14" s="46"/>
    </row>
    <row r="15" spans="1:20" s="56" customFormat="1" ht="30" customHeight="1" x14ac:dyDescent="0.2">
      <c r="A15" s="48">
        <v>1</v>
      </c>
      <c r="B15" s="49">
        <v>0</v>
      </c>
      <c r="C15" s="49">
        <v>1</v>
      </c>
      <c r="D15" s="50" t="s">
        <v>33</v>
      </c>
      <c r="E15" s="50"/>
      <c r="F15" s="50"/>
      <c r="G15" s="51" t="s">
        <v>34</v>
      </c>
      <c r="H15" s="57" t="s">
        <v>35</v>
      </c>
      <c r="I15" s="53">
        <f t="shared" ref="I15:Q15" si="3">SUM(I16:I18)</f>
        <v>11058557000</v>
      </c>
      <c r="J15" s="53">
        <f t="shared" ref="J15" si="4">SUM(J16:J18)</f>
        <v>0</v>
      </c>
      <c r="K15" s="53">
        <f t="shared" si="3"/>
        <v>8415561877</v>
      </c>
      <c r="L15" s="53">
        <f>SUM(L16:L18)</f>
        <v>931300127</v>
      </c>
      <c r="M15" s="53">
        <f t="shared" si="3"/>
        <v>1810267210</v>
      </c>
      <c r="N15" s="53">
        <f t="shared" ref="N15" si="5">SUM(N16:N18)</f>
        <v>931300127</v>
      </c>
      <c r="O15" s="53">
        <f t="shared" si="3"/>
        <v>1810267210</v>
      </c>
      <c r="P15" s="53">
        <f t="shared" ref="P15" si="6">SUM(P16:P18)</f>
        <v>931300127</v>
      </c>
      <c r="Q15" s="53">
        <f t="shared" si="3"/>
        <v>1810267210</v>
      </c>
      <c r="R15" s="54">
        <f>IFERROR((M15/I15),0)</f>
        <v>0.16369832067601586</v>
      </c>
      <c r="S15" s="55">
        <f>IFERROR((O15/I15),0)</f>
        <v>0.16369832067601586</v>
      </c>
      <c r="T15" s="46"/>
    </row>
    <row r="16" spans="1:20" s="68" customFormat="1" ht="30" customHeight="1" x14ac:dyDescent="0.2">
      <c r="A16" s="58">
        <v>1</v>
      </c>
      <c r="B16" s="59">
        <v>0</v>
      </c>
      <c r="C16" s="59">
        <v>1</v>
      </c>
      <c r="D16" s="60">
        <v>1</v>
      </c>
      <c r="E16" s="60">
        <v>1</v>
      </c>
      <c r="F16" s="61" t="s">
        <v>36</v>
      </c>
      <c r="G16" s="62" t="s">
        <v>37</v>
      </c>
      <c r="H16" s="63" t="s">
        <v>38</v>
      </c>
      <c r="I16" s="64">
        <f>IFERROR(VLOOKUP(G16,'[1]CONSOLIDADO VIGENCIA'!$C$5:$S$119,17,0),0)</f>
        <v>9530944590</v>
      </c>
      <c r="J16" s="64">
        <f>IFERROR(VLOOKUP(G16,'[1]MES VIGENCIA'!$C$5:$U$113,19,0),0)</f>
        <v>0</v>
      </c>
      <c r="K16" s="64">
        <f>IFERROR(VLOOKUP(G16,'[1]CONSOLIDADO VIGENCIA'!$C$5:$U$119,19,0),0)</f>
        <v>7624755672</v>
      </c>
      <c r="L16" s="64">
        <f>IFERROR(VLOOKUP(G16,'[1]MES VIGENCIA'!$C$5:$W$113,21,0),0)</f>
        <v>901438080</v>
      </c>
      <c r="M16" s="64">
        <f>IFERROR(VLOOKUP(G16,'[1]CONSOLIDADO VIGENCIA'!$C$5:$W$119,21,0),0)</f>
        <v>1762066802</v>
      </c>
      <c r="N16" s="64">
        <f>IFERROR(VLOOKUP(G16,'[1]MES VIGENCIA'!$C$5:$X$113,22,0),0)</f>
        <v>901438080</v>
      </c>
      <c r="O16" s="64">
        <f>IFERROR(VLOOKUP(G16,'[1]CONSOLIDADO VIGENCIA'!$C$5:$X$119,22,0),0)</f>
        <v>1762066802</v>
      </c>
      <c r="P16" s="64">
        <f>IFERROR(VLOOKUP(G16,'[1]MES VIGENCIA'!$C$5:$Z$113,24,0),0)</f>
        <v>901438080</v>
      </c>
      <c r="Q16" s="64">
        <f>IFERROR(VLOOKUP(G16,'[1]CONSOLIDADO VIGENCIA'!$C$5:$Z$119,24,0),0)</f>
        <v>1762066802</v>
      </c>
      <c r="R16" s="65">
        <f>IFERROR((M16/I16),0)</f>
        <v>0.18487850656993485</v>
      </c>
      <c r="S16" s="66">
        <f>IFERROR((O16/I16),0)</f>
        <v>0.18487850656993485</v>
      </c>
      <c r="T16" s="67"/>
    </row>
    <row r="17" spans="1:20" s="68" customFormat="1" ht="30" customHeight="1" x14ac:dyDescent="0.2">
      <c r="A17" s="58">
        <v>1</v>
      </c>
      <c r="B17" s="59">
        <v>0</v>
      </c>
      <c r="C17" s="59">
        <v>1</v>
      </c>
      <c r="D17" s="60">
        <v>1</v>
      </c>
      <c r="E17" s="60">
        <v>2</v>
      </c>
      <c r="F17" s="61" t="s">
        <v>36</v>
      </c>
      <c r="G17" s="62" t="s">
        <v>39</v>
      </c>
      <c r="H17" s="63" t="s">
        <v>40</v>
      </c>
      <c r="I17" s="64">
        <f>IFERROR(VLOOKUP(G17,'[1]CONSOLIDADO VIGENCIA'!$C$5:$S$119,17,0),0)</f>
        <v>1437612410</v>
      </c>
      <c r="J17" s="64">
        <f>IFERROR(VLOOKUP(G17,'[1]MES VIGENCIA'!$C$5:$U$113,19,0),0)</f>
        <v>0</v>
      </c>
      <c r="K17" s="64">
        <f>IFERROR(VLOOKUP(G17,'[1]CONSOLIDADO VIGENCIA'!$C$5:$U$119,19,0),0)</f>
        <v>718806205</v>
      </c>
      <c r="L17" s="64">
        <f>IFERROR(VLOOKUP(G17,'[1]MES VIGENCIA'!$C$5:$W$113,21,0),0)</f>
        <v>20592703</v>
      </c>
      <c r="M17" s="64">
        <f>IFERROR(VLOOKUP(G17,'[1]CONSOLIDADO VIGENCIA'!$C$5:$W$119,21,0),0)</f>
        <v>36838453</v>
      </c>
      <c r="N17" s="64">
        <f>IFERROR(VLOOKUP(G17,'[1]MES VIGENCIA'!$C$5:$X$113,22,0),0)</f>
        <v>20592703</v>
      </c>
      <c r="O17" s="64">
        <f>IFERROR(VLOOKUP(G17,'[1]CONSOLIDADO VIGENCIA'!$C$5:$X$119,22,0),0)</f>
        <v>36838453</v>
      </c>
      <c r="P17" s="64">
        <f>IFERROR(VLOOKUP(G17,'[1]MES VIGENCIA'!$C$5:$Z$113,24,0),0)</f>
        <v>20592703</v>
      </c>
      <c r="Q17" s="64">
        <f>IFERROR(VLOOKUP(G17,'[1]CONSOLIDADO VIGENCIA'!$C$5:$Z$119,24,0),0)</f>
        <v>36838453</v>
      </c>
      <c r="R17" s="65">
        <f>IFERROR((M17/I17),0)</f>
        <v>2.5624746102463042E-2</v>
      </c>
      <c r="S17" s="66">
        <f>IFERROR((O17/I17),0)</f>
        <v>2.5624746102463042E-2</v>
      </c>
      <c r="T17" s="67"/>
    </row>
    <row r="18" spans="1:20" s="68" customFormat="1" ht="30" customHeight="1" x14ac:dyDescent="0.2">
      <c r="A18" s="58">
        <v>1</v>
      </c>
      <c r="B18" s="59">
        <v>0</v>
      </c>
      <c r="C18" s="59">
        <v>1</v>
      </c>
      <c r="D18" s="60">
        <v>1</v>
      </c>
      <c r="E18" s="60">
        <v>4</v>
      </c>
      <c r="F18" s="61" t="s">
        <v>36</v>
      </c>
      <c r="G18" s="62" t="s">
        <v>41</v>
      </c>
      <c r="H18" s="63" t="s">
        <v>42</v>
      </c>
      <c r="I18" s="64">
        <f>IFERROR(VLOOKUP(G18,'[1]CONSOLIDADO VIGENCIA'!$C$5:$S$119,17,0),0)</f>
        <v>90000000</v>
      </c>
      <c r="J18" s="64">
        <f>IFERROR(VLOOKUP(G18,'[1]MES VIGENCIA'!$C$5:$U$113,19,0),0)</f>
        <v>0</v>
      </c>
      <c r="K18" s="64">
        <f>IFERROR(VLOOKUP(G18,'[1]CONSOLIDADO VIGENCIA'!$C$5:$U$119,19,0),0)</f>
        <v>72000000</v>
      </c>
      <c r="L18" s="64">
        <f>IFERROR(VLOOKUP(G18,'[1]MES VIGENCIA'!$C$5:$W$113,21,0),0)</f>
        <v>9269344</v>
      </c>
      <c r="M18" s="64">
        <f>IFERROR(VLOOKUP(G18,'[1]CONSOLIDADO VIGENCIA'!$C$5:$W$119,21,0),0)</f>
        <v>11361955</v>
      </c>
      <c r="N18" s="64">
        <f>IFERROR(VLOOKUP(G18,'[1]MES VIGENCIA'!$C$5:$X$113,22,0),0)</f>
        <v>9269344</v>
      </c>
      <c r="O18" s="64">
        <f>IFERROR(VLOOKUP(G18,'[1]CONSOLIDADO VIGENCIA'!$C$5:$X$119,22,0),0)</f>
        <v>11361955</v>
      </c>
      <c r="P18" s="64">
        <f>IFERROR(VLOOKUP(G18,'[1]MES VIGENCIA'!$C$5:$Z$113,24,0),0)</f>
        <v>9269344</v>
      </c>
      <c r="Q18" s="64">
        <f>IFERROR(VLOOKUP(G18,'[1]CONSOLIDADO VIGENCIA'!$C$5:$Z$119,24,0),0)</f>
        <v>11361955</v>
      </c>
      <c r="R18" s="65">
        <f>IFERROR((M18/I18),0)</f>
        <v>0.12624394444444445</v>
      </c>
      <c r="S18" s="66">
        <f>IFERROR((O18/I18),0)</f>
        <v>0.12624394444444445</v>
      </c>
      <c r="T18" s="67"/>
    </row>
    <row r="19" spans="1:20" s="56" customFormat="1" ht="30" customHeight="1" x14ac:dyDescent="0.2">
      <c r="A19" s="48">
        <v>1</v>
      </c>
      <c r="B19" s="49">
        <v>0</v>
      </c>
      <c r="C19" s="49">
        <v>1</v>
      </c>
      <c r="D19" s="69">
        <v>4</v>
      </c>
      <c r="E19" s="50"/>
      <c r="F19" s="50"/>
      <c r="G19" s="51" t="s">
        <v>43</v>
      </c>
      <c r="H19" s="57" t="s">
        <v>44</v>
      </c>
      <c r="I19" s="53">
        <f>+I20+I21</f>
        <v>3568225000</v>
      </c>
      <c r="J19" s="53">
        <f>+J20+J21</f>
        <v>0</v>
      </c>
      <c r="K19" s="53">
        <f>+K20+K21</f>
        <v>2226572400</v>
      </c>
      <c r="L19" s="53">
        <f t="shared" ref="L19:Q19" si="7">SUM(L20:L21)</f>
        <v>151892049</v>
      </c>
      <c r="M19" s="53">
        <f t="shared" si="7"/>
        <v>298305923</v>
      </c>
      <c r="N19" s="53">
        <f t="shared" si="7"/>
        <v>151892049</v>
      </c>
      <c r="O19" s="53">
        <f t="shared" si="7"/>
        <v>298305923</v>
      </c>
      <c r="P19" s="53">
        <f t="shared" si="7"/>
        <v>151892049</v>
      </c>
      <c r="Q19" s="53">
        <f t="shared" si="7"/>
        <v>298305923</v>
      </c>
      <c r="R19" s="70">
        <f>IFERROR((M19/I19),0)</f>
        <v>8.3600648221454646E-2</v>
      </c>
      <c r="S19" s="66">
        <f>IFERROR((O19/I19),0)</f>
        <v>8.3600648221454646E-2</v>
      </c>
      <c r="T19" s="67"/>
    </row>
    <row r="20" spans="1:20" s="68" customFormat="1" ht="30" customHeight="1" x14ac:dyDescent="0.2">
      <c r="A20" s="58">
        <v>1</v>
      </c>
      <c r="B20" s="59">
        <v>0</v>
      </c>
      <c r="C20" s="59">
        <v>1</v>
      </c>
      <c r="D20" s="60">
        <v>4</v>
      </c>
      <c r="E20" s="60">
        <v>1</v>
      </c>
      <c r="F20" s="61" t="s">
        <v>36</v>
      </c>
      <c r="G20" s="62" t="s">
        <v>45</v>
      </c>
      <c r="H20" s="63" t="s">
        <v>46</v>
      </c>
      <c r="I20" s="64">
        <f>IFERROR(VLOOKUP(G20,'[1]CONSOLIDADO VIGENCIA'!$C$5:$S$119,17,0),0)</f>
        <v>3140038000</v>
      </c>
      <c r="J20" s="64">
        <f>IFERROR(VLOOKUP(G20,'[1]MES VIGENCIA'!$C$5:$U$113,19,0),0)</f>
        <v>0</v>
      </c>
      <c r="K20" s="64">
        <f>IFERROR(VLOOKUP(G20,'[1]CONSOLIDADO VIGENCIA'!$C$5:$U$119,19,0),0)</f>
        <v>1884022800</v>
      </c>
      <c r="L20" s="64">
        <f>IFERROR(VLOOKUP(G20,'[1]MES VIGENCIA'!$C$5:$W$113,21,0),0)</f>
        <v>79103905</v>
      </c>
      <c r="M20" s="64">
        <f>IFERROR(VLOOKUP(G20,'[1]CONSOLIDADO VIGENCIA'!$C$5:$W$119,21,0),0)</f>
        <v>150984078</v>
      </c>
      <c r="N20" s="64">
        <f>IFERROR(VLOOKUP(G20,'[1]MES VIGENCIA'!$C$5:$X$113,22,0),0)</f>
        <v>79103905</v>
      </c>
      <c r="O20" s="64">
        <f>IFERROR(VLOOKUP(G20,'[1]CONSOLIDADO VIGENCIA'!$C$5:$X$119,22,0),0)</f>
        <v>150984078</v>
      </c>
      <c r="P20" s="64">
        <f>IFERROR(VLOOKUP(G20,'[1]MES VIGENCIA'!$C$5:$Z$113,24,0),0)</f>
        <v>79103905</v>
      </c>
      <c r="Q20" s="64">
        <f>IFERROR(VLOOKUP(G20,'[1]CONSOLIDADO VIGENCIA'!$C$5:$Z$119,24,0),0)</f>
        <v>150984078</v>
      </c>
      <c r="R20" s="65">
        <f>IFERROR((M20/I20),0)</f>
        <v>4.8083519371421621E-2</v>
      </c>
      <c r="S20" s="66">
        <f>IFERROR((O20/I20),0)</f>
        <v>4.8083519371421621E-2</v>
      </c>
      <c r="T20" s="67"/>
    </row>
    <row r="21" spans="1:20" s="68" customFormat="1" ht="30" customHeight="1" x14ac:dyDescent="0.2">
      <c r="A21" s="58">
        <v>1</v>
      </c>
      <c r="B21" s="59">
        <v>0</v>
      </c>
      <c r="C21" s="59">
        <v>1</v>
      </c>
      <c r="D21" s="60">
        <v>4</v>
      </c>
      <c r="E21" s="60">
        <v>2</v>
      </c>
      <c r="F21" s="61" t="s">
        <v>36</v>
      </c>
      <c r="G21" s="62" t="s">
        <v>47</v>
      </c>
      <c r="H21" s="63" t="s">
        <v>48</v>
      </c>
      <c r="I21" s="64">
        <f>IFERROR(VLOOKUP(G21,'[1]CONSOLIDADO VIGENCIA'!$C$5:$S$119,17,0),0)</f>
        <v>428187000</v>
      </c>
      <c r="J21" s="64">
        <f>IFERROR(VLOOKUP(G21,'[1]MES VIGENCIA'!$C$5:$U$113,19,0),0)</f>
        <v>0</v>
      </c>
      <c r="K21" s="64">
        <f>IFERROR(VLOOKUP(G21,'[1]CONSOLIDADO VIGENCIA'!$C$5:$U$119,19,0),0)</f>
        <v>342549600</v>
      </c>
      <c r="L21" s="64">
        <f>IFERROR(VLOOKUP(G21,'[1]MES VIGENCIA'!$C$5:$W$113,21,0),0)</f>
        <v>72788144</v>
      </c>
      <c r="M21" s="64">
        <f>IFERROR(VLOOKUP(G21,'[1]CONSOLIDADO VIGENCIA'!$C$5:$W$119,21,0),0)</f>
        <v>147321845</v>
      </c>
      <c r="N21" s="64">
        <f>IFERROR(VLOOKUP(G21,'[1]MES VIGENCIA'!$C$5:$X$113,22,0),0)</f>
        <v>72788144</v>
      </c>
      <c r="O21" s="64">
        <f>IFERROR(VLOOKUP(G21,'[1]CONSOLIDADO VIGENCIA'!$C$5:$X$119,22,0),0)</f>
        <v>147321845</v>
      </c>
      <c r="P21" s="64">
        <f>IFERROR(VLOOKUP(G21,'[1]MES VIGENCIA'!$C$5:$Z$113,24,0),0)</f>
        <v>72788144</v>
      </c>
      <c r="Q21" s="64">
        <f>IFERROR(VLOOKUP(G21,'[1]CONSOLIDADO VIGENCIA'!$C$5:$Z$119,24,0),0)</f>
        <v>147321845</v>
      </c>
      <c r="R21" s="65">
        <f>IFERROR((M21/I21),0)</f>
        <v>0.34405959312169682</v>
      </c>
      <c r="S21" s="66">
        <f>IFERROR((O21/I21),0)</f>
        <v>0.34405959312169682</v>
      </c>
      <c r="T21" s="67"/>
    </row>
    <row r="22" spans="1:20" s="56" customFormat="1" ht="30" customHeight="1" x14ac:dyDescent="0.2">
      <c r="A22" s="48">
        <v>1</v>
      </c>
      <c r="B22" s="49">
        <v>0</v>
      </c>
      <c r="C22" s="49">
        <v>1</v>
      </c>
      <c r="D22" s="69">
        <v>5</v>
      </c>
      <c r="E22" s="50"/>
      <c r="F22" s="50"/>
      <c r="G22" s="51" t="s">
        <v>49</v>
      </c>
      <c r="H22" s="52" t="s">
        <v>50</v>
      </c>
      <c r="I22" s="53">
        <f t="shared" ref="I22:Q22" si="8">SUM(I23:I29)</f>
        <v>3405790000</v>
      </c>
      <c r="J22" s="53">
        <f t="shared" si="8"/>
        <v>0</v>
      </c>
      <c r="K22" s="53">
        <f t="shared" si="8"/>
        <v>2463658355</v>
      </c>
      <c r="L22" s="53">
        <f t="shared" si="8"/>
        <v>36552808</v>
      </c>
      <c r="M22" s="53">
        <f t="shared" si="8"/>
        <v>116741960</v>
      </c>
      <c r="N22" s="53">
        <f t="shared" si="8"/>
        <v>36552808</v>
      </c>
      <c r="O22" s="53">
        <f t="shared" si="8"/>
        <v>116741960</v>
      </c>
      <c r="P22" s="53">
        <f t="shared" si="8"/>
        <v>36552808</v>
      </c>
      <c r="Q22" s="53">
        <f t="shared" si="8"/>
        <v>116741960</v>
      </c>
      <c r="R22" s="70">
        <f>IFERROR((M22/I22),0)</f>
        <v>3.4277498025421411E-2</v>
      </c>
      <c r="S22" s="55">
        <f>IFERROR((O22/I22),0)</f>
        <v>3.4277498025421411E-2</v>
      </c>
      <c r="T22" s="71"/>
    </row>
    <row r="23" spans="1:20" s="68" customFormat="1" ht="30" customHeight="1" x14ac:dyDescent="0.2">
      <c r="A23" s="58">
        <v>1</v>
      </c>
      <c r="B23" s="59">
        <v>0</v>
      </c>
      <c r="C23" s="59">
        <v>1</v>
      </c>
      <c r="D23" s="60">
        <v>5</v>
      </c>
      <c r="E23" s="60">
        <v>2</v>
      </c>
      <c r="F23" s="61" t="s">
        <v>36</v>
      </c>
      <c r="G23" s="62" t="s">
        <v>51</v>
      </c>
      <c r="H23" s="72" t="s">
        <v>52</v>
      </c>
      <c r="I23" s="64">
        <f>IFERROR(VLOOKUP(G23,'[1]CONSOLIDADO VIGENCIA'!$C$5:$S$119,17,0),0)</f>
        <v>408734404</v>
      </c>
      <c r="J23" s="64">
        <f>IFERROR(VLOOKUP(G23,'[1]MES VIGENCIA'!$C$5:$U$113,19,0),0)</f>
        <v>0</v>
      </c>
      <c r="K23" s="64">
        <f>IFERROR(VLOOKUP(G23,'[1]CONSOLIDADO VIGENCIA'!$C$5:$U$119,19,0),0)</f>
        <v>326987523</v>
      </c>
      <c r="L23" s="64">
        <f>IFERROR(VLOOKUP(G23,'[1]MES VIGENCIA'!$C$5:$W$113,21,0),0)</f>
        <v>21893217</v>
      </c>
      <c r="M23" s="64">
        <f>IFERROR(VLOOKUP(G23,'[1]CONSOLIDADO VIGENCIA'!$C$5:$W$119,21,0),0)</f>
        <v>78646433</v>
      </c>
      <c r="N23" s="64">
        <f>IFERROR(VLOOKUP(G23,'[1]MES VIGENCIA'!$C$5:$X$113,22,0),0)</f>
        <v>21893217</v>
      </c>
      <c r="O23" s="64">
        <f>IFERROR(VLOOKUP(G23,'[1]CONSOLIDADO VIGENCIA'!$C$5:$X$119,22,0),0)</f>
        <v>78646433</v>
      </c>
      <c r="P23" s="64">
        <f>IFERROR(VLOOKUP(G23,'[1]MES VIGENCIA'!$C$5:$Z$113,24,0),0)</f>
        <v>21893217</v>
      </c>
      <c r="Q23" s="64">
        <f>IFERROR(VLOOKUP(G23,'[1]CONSOLIDADO VIGENCIA'!$C$5:$Z$119,24,0),0)</f>
        <v>78646433</v>
      </c>
      <c r="R23" s="65">
        <f>IFERROR((M23/I23),0)</f>
        <v>0.19241451717873986</v>
      </c>
      <c r="S23" s="66">
        <f>IFERROR((O23/I23),0)</f>
        <v>0.19241451717873986</v>
      </c>
      <c r="T23" s="67"/>
    </row>
    <row r="24" spans="1:20" s="68" customFormat="1" ht="30" customHeight="1" x14ac:dyDescent="0.2">
      <c r="A24" s="58">
        <v>1</v>
      </c>
      <c r="B24" s="59">
        <v>0</v>
      </c>
      <c r="C24" s="59">
        <v>1</v>
      </c>
      <c r="D24" s="60">
        <v>5</v>
      </c>
      <c r="E24" s="60">
        <v>5</v>
      </c>
      <c r="F24" s="61" t="s">
        <v>36</v>
      </c>
      <c r="G24" s="62" t="s">
        <v>53</v>
      </c>
      <c r="H24" s="72" t="s">
        <v>54</v>
      </c>
      <c r="I24" s="64">
        <f>IFERROR(VLOOKUP(G24,'[1]CONSOLIDADO VIGENCIA'!$C$5:$S$119,17,0),0)</f>
        <v>60234701</v>
      </c>
      <c r="J24" s="64">
        <f>IFERROR(VLOOKUP(G24,'[1]MES VIGENCIA'!$C$5:$U$113,19,0),0)</f>
        <v>0</v>
      </c>
      <c r="K24" s="64">
        <f>IFERROR(VLOOKUP(G24,'[1]CONSOLIDADO VIGENCIA'!$C$5:$U$119,19,0),0)</f>
        <v>48187761</v>
      </c>
      <c r="L24" s="64">
        <f>IFERROR(VLOOKUP(G24,'[1]MES VIGENCIA'!$C$5:$W$113,21,0),0)</f>
        <v>1618398</v>
      </c>
      <c r="M24" s="64">
        <f>IFERROR(VLOOKUP(G24,'[1]CONSOLIDADO VIGENCIA'!$C$5:$W$119,21,0),0)</f>
        <v>3560353</v>
      </c>
      <c r="N24" s="64">
        <f>IFERROR(VLOOKUP(G24,'[1]MES VIGENCIA'!$C$5:$X$113,22,0),0)</f>
        <v>1618398</v>
      </c>
      <c r="O24" s="64">
        <f>IFERROR(VLOOKUP(G24,'[1]CONSOLIDADO VIGENCIA'!$C$5:$X$119,22,0),0)</f>
        <v>3560353</v>
      </c>
      <c r="P24" s="64">
        <f>IFERROR(VLOOKUP(G24,'[1]MES VIGENCIA'!$C$5:$Z$113,24,0),0)</f>
        <v>1618398</v>
      </c>
      <c r="Q24" s="64">
        <f>IFERROR(VLOOKUP(G24,'[1]CONSOLIDADO VIGENCIA'!$C$5:$Z$119,24,0),0)</f>
        <v>3560353</v>
      </c>
      <c r="R24" s="65">
        <f>IFERROR((M24/I24),0)</f>
        <v>5.9108004869153415E-2</v>
      </c>
      <c r="S24" s="66">
        <f>IFERROR((O24/I24),0)</f>
        <v>5.9108004869153415E-2</v>
      </c>
      <c r="T24" s="67"/>
    </row>
    <row r="25" spans="1:20" s="68" customFormat="1" ht="30" customHeight="1" x14ac:dyDescent="0.2">
      <c r="A25" s="58">
        <v>1</v>
      </c>
      <c r="B25" s="59">
        <v>0</v>
      </c>
      <c r="C25" s="59">
        <v>1</v>
      </c>
      <c r="D25" s="60">
        <v>5</v>
      </c>
      <c r="E25" s="60">
        <v>14</v>
      </c>
      <c r="F25" s="61" t="s">
        <v>36</v>
      </c>
      <c r="G25" s="62" t="s">
        <v>55</v>
      </c>
      <c r="H25" s="72" t="s">
        <v>56</v>
      </c>
      <c r="I25" s="64">
        <f>IFERROR(VLOOKUP(G25,'[1]CONSOLIDADO VIGENCIA'!$C$5:$S$119,17,0),0)</f>
        <v>600936892</v>
      </c>
      <c r="J25" s="64">
        <f>IFERROR(VLOOKUP(G25,'[1]MES VIGENCIA'!$C$5:$U$113,19,0),0)</f>
        <v>0</v>
      </c>
      <c r="K25" s="64">
        <f>IFERROR(VLOOKUP(G25,'[1]CONSOLIDADO VIGENCIA'!$C$5:$U$119,19,0),0)</f>
        <v>480749514</v>
      </c>
      <c r="L25" s="64">
        <f>IFERROR(VLOOKUP(G25,'[1]MES VIGENCIA'!$C$5:$W$113,21,0),0)</f>
        <v>0</v>
      </c>
      <c r="M25" s="64">
        <f>IFERROR(VLOOKUP(G25,'[1]CONSOLIDADO VIGENCIA'!$C$5:$W$119,21,0),0)</f>
        <v>2592712</v>
      </c>
      <c r="N25" s="64">
        <f>IFERROR(VLOOKUP(G25,'[1]MES VIGENCIA'!$C$5:$X$113,22,0),0)</f>
        <v>0</v>
      </c>
      <c r="O25" s="64">
        <f>IFERROR(VLOOKUP(G25,'[1]CONSOLIDADO VIGENCIA'!$C$5:$X$119,22,0),0)</f>
        <v>2592712</v>
      </c>
      <c r="P25" s="64">
        <f>IFERROR(VLOOKUP(G25,'[1]MES VIGENCIA'!$C$5:$Z$113,24,0),0)</f>
        <v>0</v>
      </c>
      <c r="Q25" s="64">
        <f>IFERROR(VLOOKUP(G25,'[1]CONSOLIDADO VIGENCIA'!$C$5:$Z$119,24,0),0)</f>
        <v>2592712</v>
      </c>
      <c r="R25" s="65">
        <f>IFERROR((M25/I25),0)</f>
        <v>4.3144497109689848E-3</v>
      </c>
      <c r="S25" s="66">
        <f>IFERROR((O25/I25),0)</f>
        <v>4.3144497109689848E-3</v>
      </c>
      <c r="T25" s="67"/>
    </row>
    <row r="26" spans="1:20" s="68" customFormat="1" ht="30" customHeight="1" x14ac:dyDescent="0.2">
      <c r="A26" s="58">
        <v>1</v>
      </c>
      <c r="B26" s="59">
        <v>0</v>
      </c>
      <c r="C26" s="59">
        <v>1</v>
      </c>
      <c r="D26" s="60">
        <v>5</v>
      </c>
      <c r="E26" s="60">
        <v>15</v>
      </c>
      <c r="F26" s="61" t="s">
        <v>36</v>
      </c>
      <c r="G26" s="62" t="s">
        <v>57</v>
      </c>
      <c r="H26" s="72" t="s">
        <v>58</v>
      </c>
      <c r="I26" s="64">
        <f>IFERROR(VLOOKUP(G26,'[1]CONSOLIDADO VIGENCIA'!$C$5:$S$119,17,0),0)</f>
        <v>625975930</v>
      </c>
      <c r="J26" s="64">
        <f>IFERROR(VLOOKUP(G26,'[1]MES VIGENCIA'!$C$5:$U$113,19,0),0)</f>
        <v>0</v>
      </c>
      <c r="K26" s="64">
        <f>IFERROR(VLOOKUP(G26,'[1]CONSOLIDADO VIGENCIA'!$C$5:$U$119,19,0),0)</f>
        <v>500780744</v>
      </c>
      <c r="L26" s="64">
        <f>IFERROR(VLOOKUP(G26,'[1]MES VIGENCIA'!$C$5:$W$113,21,0),0)</f>
        <v>13041193</v>
      </c>
      <c r="M26" s="64">
        <f>IFERROR(VLOOKUP(G26,'[1]CONSOLIDADO VIGENCIA'!$C$5:$W$119,21,0),0)</f>
        <v>30990762</v>
      </c>
      <c r="N26" s="64">
        <f>IFERROR(VLOOKUP(G26,'[1]MES VIGENCIA'!$C$5:$X$113,22,0),0)</f>
        <v>13041193</v>
      </c>
      <c r="O26" s="64">
        <f>IFERROR(VLOOKUP(G26,'[1]CONSOLIDADO VIGENCIA'!$C$5:$X$119,22,0),0)</f>
        <v>30990762</v>
      </c>
      <c r="P26" s="64">
        <f>IFERROR(VLOOKUP(G26,'[1]MES VIGENCIA'!$C$5:$Z$113,24,0),0)</f>
        <v>13041193</v>
      </c>
      <c r="Q26" s="64">
        <f>IFERROR(VLOOKUP(G26,'[1]CONSOLIDADO VIGENCIA'!$C$5:$Z$119,24,0),0)</f>
        <v>30990762</v>
      </c>
      <c r="R26" s="65">
        <f>IFERROR((M26/I26),0)</f>
        <v>4.9507913187652436E-2</v>
      </c>
      <c r="S26" s="66">
        <f>IFERROR((O26/I26),0)</f>
        <v>4.9507913187652436E-2</v>
      </c>
      <c r="T26" s="67"/>
    </row>
    <row r="27" spans="1:20" s="68" customFormat="1" ht="30" customHeight="1" x14ac:dyDescent="0.2">
      <c r="A27" s="58">
        <v>1</v>
      </c>
      <c r="B27" s="59">
        <v>0</v>
      </c>
      <c r="C27" s="59">
        <v>1</v>
      </c>
      <c r="D27" s="60">
        <v>5</v>
      </c>
      <c r="E27" s="60">
        <v>16</v>
      </c>
      <c r="F27" s="61" t="s">
        <v>36</v>
      </c>
      <c r="G27" s="62" t="s">
        <v>59</v>
      </c>
      <c r="H27" s="72" t="s">
        <v>60</v>
      </c>
      <c r="I27" s="64">
        <f>IFERROR(VLOOKUP(G27,'[1]CONSOLIDADO VIGENCIA'!$C$5:$S$119,17,0),0)</f>
        <v>1304116520</v>
      </c>
      <c r="J27" s="64">
        <f>IFERROR(VLOOKUP(G27,'[1]MES VIGENCIA'!$C$5:$U$113,19,0),0)</f>
        <v>0</v>
      </c>
      <c r="K27" s="64">
        <f>IFERROR(VLOOKUP(G27,'[1]CONSOLIDADO VIGENCIA'!$C$5:$U$119,19,0),0)</f>
        <v>1043293216</v>
      </c>
      <c r="L27" s="64">
        <f>IFERROR(VLOOKUP(G27,'[1]MES VIGENCIA'!$C$5:$W$113,21,0),0)</f>
        <v>0</v>
      </c>
      <c r="M27" s="64">
        <f>IFERROR(VLOOKUP(G27,'[1]CONSOLIDADO VIGENCIA'!$C$5:$W$119,21,0),0)</f>
        <v>951700</v>
      </c>
      <c r="N27" s="64">
        <f>IFERROR(VLOOKUP(G27,'[1]MES VIGENCIA'!$C$5:$X$113,22,0),0)</f>
        <v>0</v>
      </c>
      <c r="O27" s="64">
        <f>IFERROR(VLOOKUP(G27,'[1]CONSOLIDADO VIGENCIA'!$C$5:$X$119,22,0),0)</f>
        <v>951700</v>
      </c>
      <c r="P27" s="64">
        <f>IFERROR(VLOOKUP(G27,'[1]MES VIGENCIA'!$C$5:$Z$113,24,0),0)</f>
        <v>0</v>
      </c>
      <c r="Q27" s="64">
        <f>IFERROR(VLOOKUP(G27,'[1]CONSOLIDADO VIGENCIA'!$C$5:$Z$119,24,0),0)</f>
        <v>951700</v>
      </c>
      <c r="R27" s="65">
        <f>IFERROR((M27/I27),0)</f>
        <v>7.2976607949111786E-4</v>
      </c>
      <c r="S27" s="66">
        <f>IFERROR((O27/I27),0)</f>
        <v>7.2976607949111786E-4</v>
      </c>
      <c r="T27" s="67"/>
    </row>
    <row r="28" spans="1:20" s="68" customFormat="1" ht="30" customHeight="1" x14ac:dyDescent="0.2">
      <c r="A28" s="58">
        <v>1</v>
      </c>
      <c r="B28" s="59">
        <v>0</v>
      </c>
      <c r="C28" s="59">
        <v>1</v>
      </c>
      <c r="D28" s="60">
        <v>5</v>
      </c>
      <c r="E28" s="60">
        <v>47</v>
      </c>
      <c r="F28" s="61" t="s">
        <v>36</v>
      </c>
      <c r="G28" s="62" t="s">
        <v>61</v>
      </c>
      <c r="H28" s="72" t="s">
        <v>62</v>
      </c>
      <c r="I28" s="64">
        <f>IFERROR(VLOOKUP(G28,'[1]CONSOLIDADO VIGENCIA'!$C$5:$S$119,17,0),0)</f>
        <v>342131956</v>
      </c>
      <c r="J28" s="64">
        <f>IFERROR(VLOOKUP(G28,'[1]MES VIGENCIA'!$C$5:$U$113,19,0),0)</f>
        <v>0</v>
      </c>
      <c r="K28" s="64">
        <f>IFERROR(VLOOKUP(G28,'[1]CONSOLIDADO VIGENCIA'!$C$5:$U$119,19,0),0)</f>
        <v>0</v>
      </c>
      <c r="L28" s="64">
        <f>IFERROR(VLOOKUP(G28,'[1]MES VIGENCIA'!$C$5:$W$113,21,0),0)</f>
        <v>0</v>
      </c>
      <c r="M28" s="64">
        <f>IFERROR(VLOOKUP(G28,'[1]CONSOLIDADO VIGENCIA'!$C$5:$W$119,21,0),0)</f>
        <v>0</v>
      </c>
      <c r="N28" s="64">
        <f>IFERROR(VLOOKUP(G28,'[1]MES VIGENCIA'!$C$5:$X$113,22,0),0)</f>
        <v>0</v>
      </c>
      <c r="O28" s="64">
        <f>IFERROR(VLOOKUP(G28,'[1]CONSOLIDADO VIGENCIA'!$C$5:$X$119,22,0),0)</f>
        <v>0</v>
      </c>
      <c r="P28" s="64">
        <f>IFERROR(VLOOKUP(G28,'[1]MES VIGENCIA'!$C$5:$Z$113,24,0),0)</f>
        <v>0</v>
      </c>
      <c r="Q28" s="64">
        <f>IFERROR(VLOOKUP(G28,'[1]CONSOLIDADO VIGENCIA'!$C$5:$Z$119,24,0),0)</f>
        <v>0</v>
      </c>
      <c r="R28" s="65">
        <f>IFERROR((M28/I28),0)</f>
        <v>0</v>
      </c>
      <c r="S28" s="66">
        <f>IFERROR((O28/I28),0)</f>
        <v>0</v>
      </c>
      <c r="T28" s="67"/>
    </row>
    <row r="29" spans="1:20" s="68" customFormat="1" ht="30" customHeight="1" x14ac:dyDescent="0.2">
      <c r="A29" s="58">
        <v>1</v>
      </c>
      <c r="B29" s="59">
        <v>0</v>
      </c>
      <c r="C29" s="59">
        <v>1</v>
      </c>
      <c r="D29" s="60">
        <v>5</v>
      </c>
      <c r="E29" s="60">
        <v>92</v>
      </c>
      <c r="F29" s="61" t="s">
        <v>36</v>
      </c>
      <c r="G29" s="62" t="s">
        <v>63</v>
      </c>
      <c r="H29" s="72" t="s">
        <v>64</v>
      </c>
      <c r="I29" s="64">
        <f>IFERROR(VLOOKUP(G29,'[1]CONSOLIDADO VIGENCIA'!$C$5:$S$119,17,0),0)</f>
        <v>63659597</v>
      </c>
      <c r="J29" s="64">
        <f>IFERROR(VLOOKUP(G29,'[1]MES VIGENCIA'!$C$5:$U$113,19,0),0)</f>
        <v>0</v>
      </c>
      <c r="K29" s="64">
        <f>IFERROR(VLOOKUP(G29,'[1]CONSOLIDADO VIGENCIA'!$C$5:$U$119,19,0),0)</f>
        <v>63659597</v>
      </c>
      <c r="L29" s="64">
        <f>IFERROR(VLOOKUP(G29,'[1]MES VIGENCIA'!$C$5:$W$113,21,0),0)</f>
        <v>0</v>
      </c>
      <c r="M29" s="64">
        <f>IFERROR(VLOOKUP(G29,'[1]CONSOLIDADO VIGENCIA'!$C$5:$W$119,21,0),0)</f>
        <v>0</v>
      </c>
      <c r="N29" s="64">
        <f>IFERROR(VLOOKUP(G29,'[1]MES VIGENCIA'!$C$5:$X$113,22,0),0)</f>
        <v>0</v>
      </c>
      <c r="O29" s="64">
        <f>IFERROR(VLOOKUP(G29,'[1]CONSOLIDADO VIGENCIA'!$C$5:$X$119,22,0),0)</f>
        <v>0</v>
      </c>
      <c r="P29" s="64">
        <f>IFERROR(VLOOKUP(G29,'[1]MES VIGENCIA'!$C$5:$Z$113,24,0),0)</f>
        <v>0</v>
      </c>
      <c r="Q29" s="64">
        <f>IFERROR(VLOOKUP(G29,'[1]CONSOLIDADO VIGENCIA'!$C$5:$Z$119,24,0),0)</f>
        <v>0</v>
      </c>
      <c r="R29" s="65">
        <f>IFERROR((M29/I29),0)</f>
        <v>0</v>
      </c>
      <c r="S29" s="66">
        <f>IFERROR((O29/I29),0)</f>
        <v>0</v>
      </c>
      <c r="T29" s="67"/>
    </row>
    <row r="30" spans="1:20" s="75" customFormat="1" ht="30" customHeight="1" x14ac:dyDescent="0.25">
      <c r="A30" s="48">
        <v>1</v>
      </c>
      <c r="B30" s="49">
        <v>0</v>
      </c>
      <c r="C30" s="49">
        <v>1</v>
      </c>
      <c r="D30" s="69">
        <v>0</v>
      </c>
      <c r="E30" s="50"/>
      <c r="F30" s="50"/>
      <c r="G30" s="51" t="s">
        <v>65</v>
      </c>
      <c r="H30" s="52" t="s">
        <v>66</v>
      </c>
      <c r="I30" s="53">
        <f>+I31</f>
        <v>1204165000</v>
      </c>
      <c r="J30" s="53">
        <f t="shared" ref="J30:Q30" si="9">+J31</f>
        <v>0</v>
      </c>
      <c r="K30" s="53">
        <f t="shared" si="9"/>
        <v>0</v>
      </c>
      <c r="L30" s="53">
        <f t="shared" si="9"/>
        <v>0</v>
      </c>
      <c r="M30" s="53">
        <f t="shared" si="9"/>
        <v>0</v>
      </c>
      <c r="N30" s="53">
        <f t="shared" si="9"/>
        <v>0</v>
      </c>
      <c r="O30" s="53">
        <f t="shared" si="9"/>
        <v>0</v>
      </c>
      <c r="P30" s="53">
        <f t="shared" si="9"/>
        <v>0</v>
      </c>
      <c r="Q30" s="53">
        <f t="shared" si="9"/>
        <v>0</v>
      </c>
      <c r="R30" s="70">
        <f>IFERROR((M30/I30),0)</f>
        <v>0</v>
      </c>
      <c r="S30" s="73">
        <f>IFERROR((O30/I30),0)</f>
        <v>0</v>
      </c>
      <c r="T30" s="74"/>
    </row>
    <row r="31" spans="1:20" s="68" customFormat="1" ht="30" customHeight="1" x14ac:dyDescent="0.2">
      <c r="A31" s="58">
        <v>1</v>
      </c>
      <c r="B31" s="59">
        <v>0</v>
      </c>
      <c r="C31" s="59">
        <v>1</v>
      </c>
      <c r="D31" s="60">
        <v>0</v>
      </c>
      <c r="E31" s="60"/>
      <c r="F31" s="61" t="s">
        <v>36</v>
      </c>
      <c r="G31" s="62" t="s">
        <v>65</v>
      </c>
      <c r="H31" s="72" t="s">
        <v>67</v>
      </c>
      <c r="I31" s="64">
        <f>IFERROR(VLOOKUP(G31,'[1]CONSOLIDADO VIGENCIA'!$C$5:$S$119,17,0),0)</f>
        <v>1204165000</v>
      </c>
      <c r="J31" s="64">
        <f>IFERROR(VLOOKUP(G31,'[1]MES VIGENCIA'!$C$5:$U$113,19,0),0)</f>
        <v>0</v>
      </c>
      <c r="K31" s="64">
        <f>IFERROR(VLOOKUP(G31,'[1]CONSOLIDADO VIGENCIA'!$C$5:$U$119,19,0),0)</f>
        <v>0</v>
      </c>
      <c r="L31" s="64">
        <f>IFERROR(VLOOKUP(G31,'[1]MES VIGENCIA'!$C$5:$W$113,21,0),0)</f>
        <v>0</v>
      </c>
      <c r="M31" s="64">
        <f>IFERROR(VLOOKUP(G31,'[1]CONSOLIDADO VIGENCIA'!$C$5:$W$119,21,0),0)</f>
        <v>0</v>
      </c>
      <c r="N31" s="64">
        <f>IFERROR(VLOOKUP(G31,'[1]MES VIGENCIA'!$C$5:$X$113,22,0),0)</f>
        <v>0</v>
      </c>
      <c r="O31" s="64">
        <f>IFERROR(VLOOKUP(G31,'[1]CONSOLIDADO VIGENCIA'!$C$5:$X$119,22,0),0)</f>
        <v>0</v>
      </c>
      <c r="P31" s="64">
        <f>IFERROR(VLOOKUP(G31,'[1]MES VIGENCIA'!$C$5:$Z$113,24,0),0)</f>
        <v>0</v>
      </c>
      <c r="Q31" s="64">
        <f>IFERROR(VLOOKUP(G31,'[1]CONSOLIDADO VIGENCIA'!$C$5:$Z$119,24,0),0)</f>
        <v>0</v>
      </c>
      <c r="R31" s="65">
        <f>IFERROR((M31/I31),0)</f>
        <v>0</v>
      </c>
      <c r="S31" s="76">
        <f>IFERROR((O31/I31),0)</f>
        <v>0</v>
      </c>
      <c r="T31" s="67"/>
    </row>
    <row r="32" spans="1:20" s="75" customFormat="1" ht="30" customHeight="1" x14ac:dyDescent="0.25">
      <c r="A32" s="48">
        <v>1</v>
      </c>
      <c r="B32" s="49">
        <v>0</v>
      </c>
      <c r="C32" s="49">
        <v>1</v>
      </c>
      <c r="D32" s="69">
        <v>9</v>
      </c>
      <c r="E32" s="50"/>
      <c r="F32" s="50"/>
      <c r="G32" s="51" t="s">
        <v>68</v>
      </c>
      <c r="H32" s="52" t="s">
        <v>69</v>
      </c>
      <c r="I32" s="53">
        <f t="shared" ref="I32:Q32" si="10">SUM(I33:I34)</f>
        <v>114763000</v>
      </c>
      <c r="J32" s="53">
        <f t="shared" si="10"/>
        <v>0</v>
      </c>
      <c r="K32" s="53">
        <f t="shared" si="10"/>
        <v>96400920</v>
      </c>
      <c r="L32" s="53">
        <f t="shared" si="10"/>
        <v>5229196</v>
      </c>
      <c r="M32" s="53">
        <f t="shared" si="10"/>
        <v>17982066</v>
      </c>
      <c r="N32" s="53">
        <f t="shared" si="10"/>
        <v>2016272</v>
      </c>
      <c r="O32" s="53">
        <f t="shared" si="10"/>
        <v>14769142</v>
      </c>
      <c r="P32" s="53">
        <f t="shared" si="10"/>
        <v>2016272</v>
      </c>
      <c r="Q32" s="53">
        <f t="shared" si="10"/>
        <v>14769142</v>
      </c>
      <c r="R32" s="70">
        <f>IFERROR((M32/I32),0)</f>
        <v>0.15668870629035492</v>
      </c>
      <c r="S32" s="55">
        <f>IFERROR((O32/I32),0)</f>
        <v>0.12869254027866123</v>
      </c>
      <c r="T32" s="77"/>
    </row>
    <row r="33" spans="1:20" s="68" customFormat="1" ht="30" customHeight="1" x14ac:dyDescent="0.2">
      <c r="A33" s="58">
        <v>1</v>
      </c>
      <c r="B33" s="59">
        <v>0</v>
      </c>
      <c r="C33" s="59">
        <v>1</v>
      </c>
      <c r="D33" s="60">
        <v>9</v>
      </c>
      <c r="E33" s="60">
        <v>1</v>
      </c>
      <c r="F33" s="61" t="s">
        <v>36</v>
      </c>
      <c r="G33" s="62" t="s">
        <v>70</v>
      </c>
      <c r="H33" s="63" t="s">
        <v>71</v>
      </c>
      <c r="I33" s="64">
        <f>IFERROR(VLOOKUP(G33,'[1]CONSOLIDADO VIGENCIA'!$C$5:$S$119,17,0),0)</f>
        <v>22952600</v>
      </c>
      <c r="J33" s="64">
        <f>IFERROR(VLOOKUP(G33,'[1]MES VIGENCIA'!$C$5:$U$113,19,0),0)</f>
        <v>0</v>
      </c>
      <c r="K33" s="64">
        <f>IFERROR(VLOOKUP(G33,'[1]CONSOLIDADO VIGENCIA'!$C$5:$U$119,19,0),0)</f>
        <v>22952600</v>
      </c>
      <c r="L33" s="64">
        <f>IFERROR(VLOOKUP(G33,'[1]MES VIGENCIA'!$C$5:$W$113,21,0),0)</f>
        <v>5229196</v>
      </c>
      <c r="M33" s="64">
        <f>IFERROR(VLOOKUP(G33,'[1]CONSOLIDADO VIGENCIA'!$C$5:$W$119,21,0),0)</f>
        <v>8442120</v>
      </c>
      <c r="N33" s="64">
        <f>IFERROR(VLOOKUP(G33,'[1]MES VIGENCIA'!$C$5:$X$113,22,0),0)</f>
        <v>2016272</v>
      </c>
      <c r="O33" s="64">
        <f>IFERROR(VLOOKUP(G33,'[1]CONSOLIDADO VIGENCIA'!$C$5:$X$119,22,0),0)</f>
        <v>5229196</v>
      </c>
      <c r="P33" s="64">
        <f>IFERROR(VLOOKUP(G33,'[1]MES VIGENCIA'!$C$5:$Z$113,24,0),0)</f>
        <v>2016272</v>
      </c>
      <c r="Q33" s="64">
        <f>IFERROR(VLOOKUP(G33,'[1]CONSOLIDADO VIGENCIA'!$C$5:$Z$119,24,0),0)</f>
        <v>5229196</v>
      </c>
      <c r="R33" s="65">
        <f>IFERROR((M33/I33),0)</f>
        <v>0.36780669728048238</v>
      </c>
      <c r="S33" s="66">
        <f>IFERROR((O33/I33),0)</f>
        <v>0.22782586722201406</v>
      </c>
      <c r="T33" s="67"/>
    </row>
    <row r="34" spans="1:20" s="68" customFormat="1" ht="30" customHeight="1" x14ac:dyDescent="0.2">
      <c r="A34" s="58">
        <v>1</v>
      </c>
      <c r="B34" s="59">
        <v>0</v>
      </c>
      <c r="C34" s="59">
        <v>1</v>
      </c>
      <c r="D34" s="60">
        <v>9</v>
      </c>
      <c r="E34" s="60">
        <v>3</v>
      </c>
      <c r="F34" s="61" t="s">
        <v>36</v>
      </c>
      <c r="G34" s="62" t="s">
        <v>72</v>
      </c>
      <c r="H34" s="63" t="s">
        <v>73</v>
      </c>
      <c r="I34" s="64">
        <f>IFERROR(VLOOKUP(G34,'[1]CONSOLIDADO VIGENCIA'!$C$5:$S$119,17,0),0)</f>
        <v>91810400</v>
      </c>
      <c r="J34" s="64">
        <f>IFERROR(VLOOKUP(G34,'[1]MES VIGENCIA'!$C$5:$U$113,19,0),0)</f>
        <v>0</v>
      </c>
      <c r="K34" s="64">
        <f>IFERROR(VLOOKUP(G34,'[1]CONSOLIDADO VIGENCIA'!$C$5:$U$119,19,0),0)</f>
        <v>73448320</v>
      </c>
      <c r="L34" s="64">
        <f>IFERROR(VLOOKUP(G34,'[1]MES VIGENCIA'!$C$5:$W$113,21,0),0)</f>
        <v>0</v>
      </c>
      <c r="M34" s="64">
        <f>IFERROR(VLOOKUP(G34,'[1]CONSOLIDADO VIGENCIA'!$C$5:$W$119,21,0),0)</f>
        <v>9539946</v>
      </c>
      <c r="N34" s="64">
        <f>IFERROR(VLOOKUP(G34,'[1]MES VIGENCIA'!$C$5:$X$113,22,0),0)</f>
        <v>0</v>
      </c>
      <c r="O34" s="64">
        <f>IFERROR(VLOOKUP(G34,'[1]CONSOLIDADO VIGENCIA'!$C$5:$X$119,22,0),0)</f>
        <v>9539946</v>
      </c>
      <c r="P34" s="64">
        <f>IFERROR(VLOOKUP(G34,'[1]MES VIGENCIA'!$C$5:$Z$113,24,0),0)</f>
        <v>0</v>
      </c>
      <c r="Q34" s="64">
        <f>IFERROR(VLOOKUP(G34,'[1]CONSOLIDADO VIGENCIA'!$C$5:$Z$119,24,0),0)</f>
        <v>9539946</v>
      </c>
      <c r="R34" s="65">
        <f>IFERROR((M34/I34),0)</f>
        <v>0.10390920854282304</v>
      </c>
      <c r="S34" s="66">
        <f>IFERROR((O34/I34),0)</f>
        <v>0.10390920854282304</v>
      </c>
      <c r="T34" s="67"/>
    </row>
    <row r="35" spans="1:20" s="56" customFormat="1" ht="30" customHeight="1" x14ac:dyDescent="0.2">
      <c r="A35" s="48">
        <v>1</v>
      </c>
      <c r="B35" s="49">
        <v>0</v>
      </c>
      <c r="C35" s="49">
        <v>2</v>
      </c>
      <c r="D35" s="50"/>
      <c r="E35" s="50"/>
      <c r="F35" s="69">
        <v>20</v>
      </c>
      <c r="G35" s="78" t="s">
        <v>74</v>
      </c>
      <c r="H35" s="57" t="s">
        <v>75</v>
      </c>
      <c r="I35" s="53">
        <f>SUM(I36:I38)</f>
        <v>1621052000</v>
      </c>
      <c r="J35" s="53">
        <f t="shared" ref="J35:Q35" si="11">SUM(J36:J38)</f>
        <v>-165750</v>
      </c>
      <c r="K35" s="53">
        <f t="shared" si="11"/>
        <v>1584741955</v>
      </c>
      <c r="L35" s="79">
        <f t="shared" si="11"/>
        <v>7765230</v>
      </c>
      <c r="M35" s="53">
        <f t="shared" si="11"/>
        <v>1541680225</v>
      </c>
      <c r="N35" s="53">
        <f t="shared" si="11"/>
        <v>77204044</v>
      </c>
      <c r="O35" s="53">
        <f t="shared" si="11"/>
        <v>77204044</v>
      </c>
      <c r="P35" s="53">
        <f t="shared" si="11"/>
        <v>72968464</v>
      </c>
      <c r="Q35" s="53">
        <f t="shared" si="11"/>
        <v>72968464</v>
      </c>
      <c r="R35" s="70">
        <f>IFERROR((M35/I35),0)</f>
        <v>0.9510368729689116</v>
      </c>
      <c r="S35" s="55">
        <f>IFERROR((O35/I35),0)</f>
        <v>4.7625889854242799E-2</v>
      </c>
      <c r="T35" s="71"/>
    </row>
    <row r="36" spans="1:20" s="68" customFormat="1" ht="30" customHeight="1" x14ac:dyDescent="0.2">
      <c r="A36" s="58">
        <v>1</v>
      </c>
      <c r="B36" s="59">
        <v>0</v>
      </c>
      <c r="C36" s="59">
        <v>2</v>
      </c>
      <c r="D36" s="60">
        <v>12</v>
      </c>
      <c r="E36" s="61"/>
      <c r="F36" s="60">
        <v>20</v>
      </c>
      <c r="G36" s="80" t="s">
        <v>76</v>
      </c>
      <c r="H36" s="63" t="s">
        <v>77</v>
      </c>
      <c r="I36" s="64">
        <f>IFERROR(VLOOKUP(G36,'[1]CONSOLIDADO VIGENCIA'!$C$5:$S$119,17,0),0)</f>
        <v>1478907455</v>
      </c>
      <c r="J36" s="64">
        <f>IFERROR(VLOOKUP(G36,'[1]MES VIGENCIA'!$C$5:$U$113,19,0),0)</f>
        <v>0</v>
      </c>
      <c r="K36" s="64">
        <f>IFERROR(VLOOKUP(G36,'[1]CONSOLIDADO VIGENCIA'!$C$5:$U$119,19,0),0)</f>
        <v>1444710491</v>
      </c>
      <c r="L36" s="64">
        <f>IFERROR(VLOOKUP(G36,'[1]MES VIGENCIA'!$C$5:$W$113,21,0),0)</f>
        <v>7765230</v>
      </c>
      <c r="M36" s="64">
        <f>IFERROR(VLOOKUP(G36,'[1]CONSOLIDADO VIGENCIA'!$C$5:$W$119,21,0),0)</f>
        <v>1401648761</v>
      </c>
      <c r="N36" s="64">
        <f>IFERROR(VLOOKUP(G36,'[1]MES VIGENCIA'!$C$5:$X$113,22,0),0)</f>
        <v>71047078</v>
      </c>
      <c r="O36" s="64">
        <f>IFERROR(VLOOKUP(G36,'[1]CONSOLIDADO VIGENCIA'!$C$5:$X$119,22,0),0)</f>
        <v>71047078</v>
      </c>
      <c r="P36" s="64">
        <f>IFERROR(VLOOKUP(G36,'[1]MES VIGENCIA'!$C$5:$Z$113,24,0),0)</f>
        <v>66811498</v>
      </c>
      <c r="Q36" s="64">
        <f>IFERROR(VLOOKUP(G36,'[1]CONSOLIDADO VIGENCIA'!$C$5:$Z$119,24,0),0)</f>
        <v>66811498</v>
      </c>
      <c r="R36" s="65">
        <f>IFERROR((M36/I36),0)</f>
        <v>0.94775961556025834</v>
      </c>
      <c r="S36" s="66">
        <f>IFERROR((O36/I36),0)</f>
        <v>4.8040246034191506E-2</v>
      </c>
      <c r="T36" s="67"/>
    </row>
    <row r="37" spans="1:20" s="68" customFormat="1" ht="30" customHeight="1" x14ac:dyDescent="0.2">
      <c r="A37" s="58">
        <v>1</v>
      </c>
      <c r="B37" s="59">
        <v>0</v>
      </c>
      <c r="C37" s="59">
        <v>2</v>
      </c>
      <c r="D37" s="60">
        <v>14</v>
      </c>
      <c r="E37" s="61"/>
      <c r="F37" s="60">
        <v>20</v>
      </c>
      <c r="G37" s="80" t="s">
        <v>78</v>
      </c>
      <c r="H37" s="63" t="s">
        <v>79</v>
      </c>
      <c r="I37" s="64">
        <f>IFERROR(VLOOKUP(G37,'[1]CONSOLIDADO VIGENCIA'!$C$5:$S$119,17,0),0)</f>
        <v>141114545</v>
      </c>
      <c r="J37" s="64">
        <f>IFERROR(VLOOKUP(G37,'[1]MES VIGENCIA'!$C$5:$U$113,19,0),0)</f>
        <v>-165750</v>
      </c>
      <c r="K37" s="64">
        <f>IFERROR(VLOOKUP(G37,'[1]CONSOLIDADO VIGENCIA'!$C$5:$U$119,19,0),0)</f>
        <v>140031464</v>
      </c>
      <c r="L37" s="64">
        <f>IFERROR(VLOOKUP(G37,'[1]MES VIGENCIA'!$C$5:$W$113,21,0),0)</f>
        <v>0</v>
      </c>
      <c r="M37" s="64">
        <f>IFERROR(VLOOKUP(G37,'[1]CONSOLIDADO VIGENCIA'!$C$5:$W$119,21,0),0)</f>
        <v>140031464</v>
      </c>
      <c r="N37" s="64">
        <f>IFERROR(VLOOKUP(G37,'[1]MES VIGENCIA'!$C$5:$X$113,22,0),0)</f>
        <v>6156966</v>
      </c>
      <c r="O37" s="64">
        <f>IFERROR(VLOOKUP(G37,'[1]CONSOLIDADO VIGENCIA'!$C$5:$X$119,22,0),0)</f>
        <v>6156966</v>
      </c>
      <c r="P37" s="64">
        <f>IFERROR(VLOOKUP(G37,'[1]MES VIGENCIA'!$C$5:$Z$113,24,0),0)</f>
        <v>6156966</v>
      </c>
      <c r="Q37" s="64">
        <f>IFERROR(VLOOKUP(G37,'[1]CONSOLIDADO VIGENCIA'!$C$5:$Z$119,24,0),0)</f>
        <v>6156966</v>
      </c>
      <c r="R37" s="65">
        <f>IFERROR((M37/I37),0)</f>
        <v>0.99232480960768432</v>
      </c>
      <c r="S37" s="66">
        <f>IFERROR((O37/I37),0)</f>
        <v>4.3630980775227673E-2</v>
      </c>
      <c r="T37" s="67"/>
    </row>
    <row r="38" spans="1:20" s="68" customFormat="1" ht="30" customHeight="1" x14ac:dyDescent="0.2">
      <c r="A38" s="58">
        <v>1</v>
      </c>
      <c r="B38" s="59">
        <v>0</v>
      </c>
      <c r="C38" s="59">
        <v>2</v>
      </c>
      <c r="D38" s="60">
        <v>100</v>
      </c>
      <c r="E38" s="61"/>
      <c r="F38" s="60">
        <v>20</v>
      </c>
      <c r="G38" s="80" t="s">
        <v>80</v>
      </c>
      <c r="H38" s="63" t="s">
        <v>81</v>
      </c>
      <c r="I38" s="64">
        <f>IFERROR(VLOOKUP(G38,'[1]CONSOLIDADO VIGENCIA'!$C$5:$S$119,17,0),0)</f>
        <v>1030000</v>
      </c>
      <c r="J38" s="64">
        <f>IFERROR(VLOOKUP(G38,'[1]MES VIGENCIA'!$C$5:$U$113,19,0),0)</f>
        <v>0</v>
      </c>
      <c r="K38" s="64">
        <f>IFERROR(VLOOKUP(G38,'[1]CONSOLIDADO VIGENCIA'!$C$5:$U$119,19,0),0)</f>
        <v>0</v>
      </c>
      <c r="L38" s="64">
        <f>IFERROR(VLOOKUP(G38,'[1]MES VIGENCIA'!$C$5:$W$113,21,0),0)</f>
        <v>0</v>
      </c>
      <c r="M38" s="64">
        <f>IFERROR(VLOOKUP(G38,'[1]CONSOLIDADO VIGENCIA'!$C$5:$W$119,21,0),0)</f>
        <v>0</v>
      </c>
      <c r="N38" s="64">
        <f>IFERROR(VLOOKUP(G38,'[1]MES VIGENCIA'!$C$5:$X$113,22,0),0)</f>
        <v>0</v>
      </c>
      <c r="O38" s="64">
        <f>IFERROR(VLOOKUP(G38,'[1]CONSOLIDADO VIGENCIA'!$C$5:$X$119,22,0),0)</f>
        <v>0</v>
      </c>
      <c r="P38" s="64">
        <f>IFERROR(VLOOKUP(G38,'[1]MES VIGENCIA'!$C$5:$Z$113,24,0),0)</f>
        <v>0</v>
      </c>
      <c r="Q38" s="64">
        <f>IFERROR(VLOOKUP(G38,'[1]CONSOLIDADO VIGENCIA'!$C$5:$Z$119,24,0),0)</f>
        <v>0</v>
      </c>
      <c r="R38" s="65">
        <f>IFERROR((M38/I38),0)</f>
        <v>0</v>
      </c>
      <c r="S38" s="66">
        <f>IFERROR((O38/I38),0)</f>
        <v>0</v>
      </c>
      <c r="T38" s="67"/>
    </row>
    <row r="39" spans="1:20" s="75" customFormat="1" ht="30" customHeight="1" x14ac:dyDescent="0.25">
      <c r="A39" s="48">
        <v>1</v>
      </c>
      <c r="B39" s="49">
        <v>0</v>
      </c>
      <c r="C39" s="49">
        <v>5</v>
      </c>
      <c r="D39" s="50"/>
      <c r="E39" s="50"/>
      <c r="F39" s="50"/>
      <c r="G39" s="78" t="s">
        <v>82</v>
      </c>
      <c r="H39" s="57" t="s">
        <v>83</v>
      </c>
      <c r="I39" s="53">
        <f>I40+I45+I49+I50</f>
        <v>5578494000</v>
      </c>
      <c r="J39" s="53">
        <f t="shared" ref="J39" si="12">J40+J45+J49+J50</f>
        <v>50000000</v>
      </c>
      <c r="K39" s="53">
        <f>K40+K45+K49+K50</f>
        <v>4512795200</v>
      </c>
      <c r="L39" s="53">
        <f t="shared" ref="L39" si="13">L40+L45+L49+L50</f>
        <v>397129075</v>
      </c>
      <c r="M39" s="53">
        <f>M40+M45+M49+M50</f>
        <v>795135881</v>
      </c>
      <c r="N39" s="53">
        <f t="shared" ref="N39:Q39" si="14">N40+N45+N49+N50</f>
        <v>397129075</v>
      </c>
      <c r="O39" s="53">
        <f t="shared" si="14"/>
        <v>795135881</v>
      </c>
      <c r="P39" s="53">
        <f t="shared" si="14"/>
        <v>96887511</v>
      </c>
      <c r="Q39" s="53">
        <f t="shared" si="14"/>
        <v>411252071</v>
      </c>
      <c r="R39" s="70">
        <f>IFERROR((M39/I39),0)</f>
        <v>0.14253593909037099</v>
      </c>
      <c r="S39" s="55">
        <f>IFERROR((O39/I39),0)</f>
        <v>0.14253593909037099</v>
      </c>
      <c r="T39" s="77"/>
    </row>
    <row r="40" spans="1:20" s="56" customFormat="1" ht="30" customHeight="1" x14ac:dyDescent="0.2">
      <c r="A40" s="48">
        <v>1</v>
      </c>
      <c r="B40" s="49">
        <v>0</v>
      </c>
      <c r="C40" s="49">
        <v>5</v>
      </c>
      <c r="D40" s="69">
        <v>1</v>
      </c>
      <c r="E40" s="50"/>
      <c r="F40" s="50"/>
      <c r="G40" s="78" t="s">
        <v>84</v>
      </c>
      <c r="H40" s="57" t="s">
        <v>85</v>
      </c>
      <c r="I40" s="53">
        <f t="shared" ref="I40" si="15">SUM(I41:I44)</f>
        <v>2421606642</v>
      </c>
      <c r="J40" s="53">
        <f>SUM(J41:J44)</f>
        <v>20000000</v>
      </c>
      <c r="K40" s="53">
        <f t="shared" ref="K40:Q40" si="16">SUM(K41:K44)</f>
        <v>1981285314</v>
      </c>
      <c r="L40" s="53">
        <f>SUM(L41:L44)</f>
        <v>186132950</v>
      </c>
      <c r="M40" s="53">
        <f t="shared" si="16"/>
        <v>378062412</v>
      </c>
      <c r="N40" s="53">
        <f t="shared" si="16"/>
        <v>186132950</v>
      </c>
      <c r="O40" s="53">
        <f t="shared" si="16"/>
        <v>378062412</v>
      </c>
      <c r="P40" s="53">
        <f t="shared" si="16"/>
        <v>0</v>
      </c>
      <c r="Q40" s="53">
        <f t="shared" si="16"/>
        <v>191929462</v>
      </c>
      <c r="R40" s="70">
        <f>IFERROR((M40/I40),0)</f>
        <v>0.15612048853969074</v>
      </c>
      <c r="S40" s="55">
        <f>IFERROR((O40/I40),0)</f>
        <v>0.15612048853969074</v>
      </c>
      <c r="T40" s="71"/>
    </row>
    <row r="41" spans="1:20" s="68" customFormat="1" ht="30" customHeight="1" x14ac:dyDescent="0.2">
      <c r="A41" s="58">
        <v>1</v>
      </c>
      <c r="B41" s="59">
        <v>0</v>
      </c>
      <c r="C41" s="59">
        <v>5</v>
      </c>
      <c r="D41" s="60">
        <v>1</v>
      </c>
      <c r="E41" s="60">
        <v>1</v>
      </c>
      <c r="F41" s="60">
        <v>20</v>
      </c>
      <c r="G41" s="80" t="s">
        <v>86</v>
      </c>
      <c r="H41" s="63" t="s">
        <v>87</v>
      </c>
      <c r="I41" s="64">
        <f>IFERROR(VLOOKUP(G41,'[1]CONSOLIDADO VIGENCIA'!$C$5:$S$119,17,0),0)</f>
        <v>532250335</v>
      </c>
      <c r="J41" s="64">
        <f>IFERROR(VLOOKUP(G41,'[1]MES VIGENCIA'!$C$5:$U$113,19,0),0)</f>
        <v>0</v>
      </c>
      <c r="K41" s="64">
        <f>IFERROR(VLOOKUP(G41,'[1]CONSOLIDADO VIGENCIA'!$C$5:$U$119,19,0),0)</f>
        <v>425800268</v>
      </c>
      <c r="L41" s="64">
        <f>IFERROR(VLOOKUP(G41,'[1]MES VIGENCIA'!$C$5:$W$113,21,0),0)</f>
        <v>40109900</v>
      </c>
      <c r="M41" s="64">
        <f>IFERROR(VLOOKUP(G41,'[1]CONSOLIDADO VIGENCIA'!$C$5:$W$119,21,0),0)</f>
        <v>80252600</v>
      </c>
      <c r="N41" s="64">
        <f>IFERROR(VLOOKUP(G41,'[1]MES VIGENCIA'!$C$5:$X$113,22,0),0)</f>
        <v>40109900</v>
      </c>
      <c r="O41" s="64">
        <f>IFERROR(VLOOKUP(G41,'[1]CONSOLIDADO VIGENCIA'!$C$5:$X$119,22,0),0)</f>
        <v>80252600</v>
      </c>
      <c r="P41" s="64">
        <f>IFERROR(VLOOKUP(G41,'[1]MES VIGENCIA'!$C$5:$Z$113,24,0),0)</f>
        <v>0</v>
      </c>
      <c r="Q41" s="64">
        <f>IFERROR(VLOOKUP(G41,'[1]CONSOLIDADO VIGENCIA'!$C$5:$Z$119,24,0),0)</f>
        <v>40142700</v>
      </c>
      <c r="R41" s="65">
        <f>IFERROR((M41/I41),0)</f>
        <v>0.15077980176376968</v>
      </c>
      <c r="S41" s="66">
        <f>IFERROR((O41/I41),0)</f>
        <v>0.15077980176376968</v>
      </c>
      <c r="T41" s="67"/>
    </row>
    <row r="42" spans="1:20" s="68" customFormat="1" ht="30" customHeight="1" x14ac:dyDescent="0.2">
      <c r="A42" s="58">
        <v>1</v>
      </c>
      <c r="B42" s="59">
        <v>0</v>
      </c>
      <c r="C42" s="59">
        <v>5</v>
      </c>
      <c r="D42" s="60">
        <v>1</v>
      </c>
      <c r="E42" s="60">
        <v>3</v>
      </c>
      <c r="F42" s="60">
        <v>20</v>
      </c>
      <c r="G42" s="80" t="s">
        <v>88</v>
      </c>
      <c r="H42" s="63" t="s">
        <v>89</v>
      </c>
      <c r="I42" s="64">
        <f>IFERROR(VLOOKUP(G42,'[1]CONSOLIDADO VIGENCIA'!$C$5:$S$119,17,0),0)</f>
        <v>699750073</v>
      </c>
      <c r="J42" s="64">
        <f>IFERROR(VLOOKUP(G42,'[1]MES VIGENCIA'!$C$5:$U$113,19,0),0)</f>
        <v>0</v>
      </c>
      <c r="K42" s="64">
        <f>IFERROR(VLOOKUP(G42,'[1]CONSOLIDADO VIGENCIA'!$C$5:$U$119,19,0),0)</f>
        <v>559800058</v>
      </c>
      <c r="L42" s="64">
        <f>IFERROR(VLOOKUP(G42,'[1]MES VIGENCIA'!$C$5:$W$113,21,0),0)</f>
        <v>53491231</v>
      </c>
      <c r="M42" s="64">
        <f>IFERROR(VLOOKUP(G42,'[1]CONSOLIDADO VIGENCIA'!$C$5:$W$119,21,0),0)</f>
        <v>107485305</v>
      </c>
      <c r="N42" s="64">
        <f>IFERROR(VLOOKUP(G42,'[1]MES VIGENCIA'!$C$5:$X$113,22,0),0)</f>
        <v>53491231</v>
      </c>
      <c r="O42" s="64">
        <f>IFERROR(VLOOKUP(G42,'[1]CONSOLIDADO VIGENCIA'!$C$5:$X$119,22,0),0)</f>
        <v>107485305</v>
      </c>
      <c r="P42" s="64">
        <f>IFERROR(VLOOKUP(G42,'[1]MES VIGENCIA'!$C$5:$Z$113,24,0),0)</f>
        <v>0</v>
      </c>
      <c r="Q42" s="64">
        <f>IFERROR(VLOOKUP(G42,'[1]CONSOLIDADO VIGENCIA'!$C$5:$Z$119,24,0),0)</f>
        <v>53994074</v>
      </c>
      <c r="R42" s="65">
        <f>IFERROR((M42/I42),0)</f>
        <v>0.15360527872356505</v>
      </c>
      <c r="S42" s="66">
        <f>IFERROR((O42/I42),0)</f>
        <v>0.15360527872356505</v>
      </c>
      <c r="T42" s="67"/>
    </row>
    <row r="43" spans="1:20" s="68" customFormat="1" ht="30" customHeight="1" x14ac:dyDescent="0.2">
      <c r="A43" s="58">
        <v>1</v>
      </c>
      <c r="B43" s="59">
        <v>0</v>
      </c>
      <c r="C43" s="59">
        <v>5</v>
      </c>
      <c r="D43" s="60">
        <v>1</v>
      </c>
      <c r="E43" s="60">
        <v>4</v>
      </c>
      <c r="F43" s="60">
        <v>20</v>
      </c>
      <c r="G43" s="80" t="s">
        <v>90</v>
      </c>
      <c r="H43" s="63" t="s">
        <v>91</v>
      </c>
      <c r="I43" s="64">
        <f>IFERROR(VLOOKUP(G43,'[1]CONSOLIDADO VIGENCIA'!$C$5:$S$119,17,0),0)</f>
        <v>964564392</v>
      </c>
      <c r="J43" s="64">
        <f>IFERROR(VLOOKUP(G43,'[1]MES VIGENCIA'!$C$5:$U$113,19,0),0)</f>
        <v>0</v>
      </c>
      <c r="K43" s="64">
        <f>IFERROR(VLOOKUP(G43,'[1]CONSOLIDADO VIGENCIA'!$C$5:$U$119,19,0),0)</f>
        <v>771651514</v>
      </c>
      <c r="L43" s="64">
        <f>IFERROR(VLOOKUP(G43,'[1]MES VIGENCIA'!$C$5:$W$113,21,0),0)</f>
        <v>85307219</v>
      </c>
      <c r="M43" s="64">
        <f>IFERROR(VLOOKUP(G43,'[1]CONSOLIDADO VIGENCIA'!$C$5:$W$119,21,0),0)</f>
        <v>178037707</v>
      </c>
      <c r="N43" s="64">
        <f>IFERROR(VLOOKUP(G43,'[1]MES VIGENCIA'!$C$5:$X$113,22,0),0)</f>
        <v>85307219</v>
      </c>
      <c r="O43" s="64">
        <f>IFERROR(VLOOKUP(G43,'[1]CONSOLIDADO VIGENCIA'!$C$5:$X$119,22,0),0)</f>
        <v>178037707</v>
      </c>
      <c r="P43" s="64">
        <f>IFERROR(VLOOKUP(G43,'[1]MES VIGENCIA'!$C$5:$Z$113,24,0),0)</f>
        <v>0</v>
      </c>
      <c r="Q43" s="64">
        <f>IFERROR(VLOOKUP(G43,'[1]CONSOLIDADO VIGENCIA'!$C$5:$Z$119,24,0),0)</f>
        <v>92730488</v>
      </c>
      <c r="R43" s="65">
        <f>IFERROR((M43/I43),0)</f>
        <v>0.18457835316815219</v>
      </c>
      <c r="S43" s="66">
        <f>IFERROR((O43/I43),0)</f>
        <v>0.18457835316815219</v>
      </c>
      <c r="T43" s="67"/>
    </row>
    <row r="44" spans="1:20" s="68" customFormat="1" ht="30" customHeight="1" x14ac:dyDescent="0.2">
      <c r="A44" s="58">
        <v>1</v>
      </c>
      <c r="B44" s="59">
        <v>0</v>
      </c>
      <c r="C44" s="59">
        <v>5</v>
      </c>
      <c r="D44" s="60">
        <v>1</v>
      </c>
      <c r="E44" s="60">
        <v>5</v>
      </c>
      <c r="F44" s="60">
        <v>20</v>
      </c>
      <c r="G44" s="80" t="s">
        <v>92</v>
      </c>
      <c r="H44" s="63" t="s">
        <v>93</v>
      </c>
      <c r="I44" s="64">
        <f>IFERROR(VLOOKUP(G44,'[1]CONSOLIDADO VIGENCIA'!$C$5:$S$119,17,0),0)</f>
        <v>225041842</v>
      </c>
      <c r="J44" s="64">
        <f>IFERROR(VLOOKUP(G44,'[1]MES VIGENCIA'!$C$5:$U$113,19,0),0)</f>
        <v>20000000</v>
      </c>
      <c r="K44" s="64">
        <f>IFERROR(VLOOKUP(G44,'[1]CONSOLIDADO VIGENCIA'!$C$5:$U$119,19,0),0)</f>
        <v>224033474</v>
      </c>
      <c r="L44" s="64">
        <f>IFERROR(VLOOKUP(G44,'[1]MES VIGENCIA'!$C$5:$W$113,21,0),0)</f>
        <v>7224600</v>
      </c>
      <c r="M44" s="64">
        <f>IFERROR(VLOOKUP(G44,'[1]CONSOLIDADO VIGENCIA'!$C$5:$W$119,21,0),0)</f>
        <v>12286800</v>
      </c>
      <c r="N44" s="64">
        <f>IFERROR(VLOOKUP(G44,'[1]MES VIGENCIA'!$C$5:$X$113,22,0),0)</f>
        <v>7224600</v>
      </c>
      <c r="O44" s="64">
        <f>IFERROR(VLOOKUP(G44,'[1]CONSOLIDADO VIGENCIA'!$C$5:$X$119,22,0),0)</f>
        <v>12286800</v>
      </c>
      <c r="P44" s="64">
        <f>IFERROR(VLOOKUP(G44,'[1]MES VIGENCIA'!$C$5:$Z$113,24,0),0)</f>
        <v>0</v>
      </c>
      <c r="Q44" s="64">
        <f>IFERROR(VLOOKUP(G44,'[1]CONSOLIDADO VIGENCIA'!$C$5:$Z$119,24,0),0)</f>
        <v>5062200</v>
      </c>
      <c r="R44" s="65">
        <f>IFERROR((M44/I44),0)</f>
        <v>5.4597846741762802E-2</v>
      </c>
      <c r="S44" s="66">
        <f>IFERROR((O44/I44),0)</f>
        <v>5.4597846741762802E-2</v>
      </c>
      <c r="T44" s="67"/>
    </row>
    <row r="45" spans="1:20" s="56" customFormat="1" ht="30" customHeight="1" x14ac:dyDescent="0.2">
      <c r="A45" s="48">
        <v>1</v>
      </c>
      <c r="B45" s="49">
        <v>0</v>
      </c>
      <c r="C45" s="49">
        <v>5</v>
      </c>
      <c r="D45" s="69">
        <v>2</v>
      </c>
      <c r="E45" s="50"/>
      <c r="F45" s="50"/>
      <c r="G45" s="78" t="s">
        <v>94</v>
      </c>
      <c r="H45" s="57" t="s">
        <v>95</v>
      </c>
      <c r="I45" s="53">
        <f>+I46+I47+I48</f>
        <v>2528646188</v>
      </c>
      <c r="J45" s="53">
        <f>+SUM(J46:J48)</f>
        <v>30000000</v>
      </c>
      <c r="K45" s="53">
        <f t="shared" ref="K45:Q45" si="17">+K46+K47+K48</f>
        <v>2028916950</v>
      </c>
      <c r="L45" s="53">
        <f t="shared" si="17"/>
        <v>160854125</v>
      </c>
      <c r="M45" s="53">
        <f t="shared" si="17"/>
        <v>316748069</v>
      </c>
      <c r="N45" s="53">
        <f t="shared" si="17"/>
        <v>160854125</v>
      </c>
      <c r="O45" s="53">
        <f t="shared" si="17"/>
        <v>316748069</v>
      </c>
      <c r="P45" s="53">
        <f t="shared" si="17"/>
        <v>96887511</v>
      </c>
      <c r="Q45" s="53">
        <f t="shared" si="17"/>
        <v>169139209</v>
      </c>
      <c r="R45" s="70">
        <f>IFERROR((M45/I45),0)</f>
        <v>0.12526389437287302</v>
      </c>
      <c r="S45" s="55">
        <f>IFERROR((O45/I45),0)</f>
        <v>0.12526389437287302</v>
      </c>
      <c r="T45" s="71"/>
    </row>
    <row r="46" spans="1:20" s="68" customFormat="1" ht="30" customHeight="1" x14ac:dyDescent="0.2">
      <c r="A46" s="58">
        <v>1</v>
      </c>
      <c r="B46" s="59">
        <v>0</v>
      </c>
      <c r="C46" s="59">
        <v>5</v>
      </c>
      <c r="D46" s="60">
        <v>2</v>
      </c>
      <c r="E46" s="60">
        <v>2</v>
      </c>
      <c r="F46" s="60">
        <v>20</v>
      </c>
      <c r="G46" s="80" t="s">
        <v>96</v>
      </c>
      <c r="H46" s="63" t="s">
        <v>97</v>
      </c>
      <c r="I46" s="64">
        <f>IFERROR(VLOOKUP(G46,'[1]CONSOLIDADO VIGENCIA'!$C$5:$S$119,17,0),0)</f>
        <v>1136908223</v>
      </c>
      <c r="J46" s="64">
        <f>IFERROR(VLOOKUP(G46,'[1]MES VIGENCIA'!$C$5:$U$113,19,0),0)</f>
        <v>0</v>
      </c>
      <c r="K46" s="64">
        <f>IFERROR(VLOOKUP(G46,'[1]CONSOLIDADO VIGENCIA'!$C$5:$U$119,19,0),0)</f>
        <v>909526578</v>
      </c>
      <c r="L46" s="64">
        <f>IFERROR(VLOOKUP(G46,'[1]MES VIGENCIA'!$C$5:$W$113,21,0),0)</f>
        <v>94999211</v>
      </c>
      <c r="M46" s="64">
        <f>IFERROR(VLOOKUP(G46,'[1]CONSOLIDADO VIGENCIA'!$C$5:$W$119,21,0),0)</f>
        <v>178641457</v>
      </c>
      <c r="N46" s="64">
        <f>IFERROR(VLOOKUP(G46,'[1]MES VIGENCIA'!$C$5:$X$113,22,0),0)</f>
        <v>94999211</v>
      </c>
      <c r="O46" s="64">
        <f>IFERROR(VLOOKUP(G46,'[1]CONSOLIDADO VIGENCIA'!$C$5:$X$119,22,0),0)</f>
        <v>178641457</v>
      </c>
      <c r="P46" s="64">
        <f>IFERROR(VLOOKUP(G46,'[1]MES VIGENCIA'!$C$5:$Z$113,24,0),0)</f>
        <v>94764611</v>
      </c>
      <c r="Q46" s="64">
        <f>IFERROR(VLOOKUP(G46,'[1]CONSOLIDADO VIGENCIA'!$C$5:$Z$119,24,0),0)</f>
        <v>94764611</v>
      </c>
      <c r="R46" s="65">
        <f>IFERROR((M46/I46),0)</f>
        <v>0.15712918016250463</v>
      </c>
      <c r="S46" s="66">
        <f>IFERROR((O46/I46),0)</f>
        <v>0.15712918016250463</v>
      </c>
      <c r="T46" s="67"/>
    </row>
    <row r="47" spans="1:20" s="68" customFormat="1" ht="30" customHeight="1" x14ac:dyDescent="0.2">
      <c r="A47" s="58">
        <v>1</v>
      </c>
      <c r="B47" s="59">
        <v>0</v>
      </c>
      <c r="C47" s="59">
        <v>5</v>
      </c>
      <c r="D47" s="60">
        <v>2</v>
      </c>
      <c r="E47" s="60">
        <v>3</v>
      </c>
      <c r="F47" s="60">
        <v>20</v>
      </c>
      <c r="G47" s="80" t="s">
        <v>98</v>
      </c>
      <c r="H47" s="63" t="s">
        <v>99</v>
      </c>
      <c r="I47" s="64">
        <f>IFERROR(VLOOKUP(G47,'[1]CONSOLIDADO VIGENCIA'!$C$5:$S$119,17,0),0)</f>
        <v>1361737965</v>
      </c>
      <c r="J47" s="64">
        <f>IFERROR(VLOOKUP(G47,'[1]MES VIGENCIA'!$C$5:$U$113,19,0),0)</f>
        <v>0</v>
      </c>
      <c r="K47" s="64">
        <f>IFERROR(VLOOKUP(G47,'[1]CONSOLIDADO VIGENCIA'!$C$5:$U$119,19,0),0)</f>
        <v>1089390372</v>
      </c>
      <c r="L47" s="64">
        <f>IFERROR(VLOOKUP(G47,'[1]MES VIGENCIA'!$C$5:$W$113,21,0),0)</f>
        <v>63642314</v>
      </c>
      <c r="M47" s="64">
        <f>IFERROR(VLOOKUP(G47,'[1]CONSOLIDADO VIGENCIA'!$C$5:$W$119,21,0),0)</f>
        <v>135894012</v>
      </c>
      <c r="N47" s="64">
        <f>IFERROR(VLOOKUP(G47,'[1]MES VIGENCIA'!$C$5:$X$113,22,0),0)</f>
        <v>63642314</v>
      </c>
      <c r="O47" s="64">
        <f>IFERROR(VLOOKUP(G47,'[1]CONSOLIDADO VIGENCIA'!$C$5:$X$119,22,0),0)</f>
        <v>135894012</v>
      </c>
      <c r="P47" s="64">
        <f>IFERROR(VLOOKUP(G47,'[1]MES VIGENCIA'!$C$5:$Z$113,24,0),0)</f>
        <v>0</v>
      </c>
      <c r="Q47" s="64">
        <f>IFERROR(VLOOKUP(G47,'[1]CONSOLIDADO VIGENCIA'!$C$5:$Z$119,24,0),0)</f>
        <v>72251698</v>
      </c>
      <c r="R47" s="65">
        <f>IFERROR((M47/I47),0)</f>
        <v>9.9794538665153545E-2</v>
      </c>
      <c r="S47" s="66">
        <f>IFERROR((O47/I47),0)</f>
        <v>9.9794538665153545E-2</v>
      </c>
      <c r="T47" s="67"/>
    </row>
    <row r="48" spans="1:20" s="68" customFormat="1" ht="30" customHeight="1" x14ac:dyDescent="0.2">
      <c r="A48" s="58">
        <v>1</v>
      </c>
      <c r="B48" s="59">
        <v>0</v>
      </c>
      <c r="C48" s="59">
        <v>5</v>
      </c>
      <c r="D48" s="60">
        <v>2</v>
      </c>
      <c r="E48" s="60">
        <v>7</v>
      </c>
      <c r="F48" s="60">
        <v>20</v>
      </c>
      <c r="G48" s="80" t="s">
        <v>100</v>
      </c>
      <c r="H48" s="63" t="s">
        <v>101</v>
      </c>
      <c r="I48" s="64">
        <v>30000000</v>
      </c>
      <c r="J48" s="64">
        <f>+I48</f>
        <v>30000000</v>
      </c>
      <c r="K48" s="64">
        <f>+J48</f>
        <v>30000000</v>
      </c>
      <c r="L48" s="64">
        <v>2212600</v>
      </c>
      <c r="M48" s="64">
        <v>2212600</v>
      </c>
      <c r="N48" s="64">
        <v>2212600</v>
      </c>
      <c r="O48" s="64">
        <v>2212600</v>
      </c>
      <c r="P48" s="64">
        <v>2122900</v>
      </c>
      <c r="Q48" s="64">
        <v>2122900</v>
      </c>
      <c r="R48" s="65">
        <f>IFERROR((M48/I48),0)</f>
        <v>7.3753333333333337E-2</v>
      </c>
      <c r="S48" s="66">
        <f>IFERROR((O48/I48),0)</f>
        <v>7.3753333333333337E-2</v>
      </c>
      <c r="T48" s="67"/>
    </row>
    <row r="49" spans="1:20" s="56" customFormat="1" ht="30" customHeight="1" x14ac:dyDescent="0.2">
      <c r="A49" s="48">
        <v>1</v>
      </c>
      <c r="B49" s="49">
        <v>0</v>
      </c>
      <c r="C49" s="49">
        <v>5</v>
      </c>
      <c r="D49" s="69">
        <v>6</v>
      </c>
      <c r="E49" s="50"/>
      <c r="F49" s="69">
        <v>20</v>
      </c>
      <c r="G49" s="78" t="s">
        <v>102</v>
      </c>
      <c r="H49" s="57" t="s">
        <v>103</v>
      </c>
      <c r="I49" s="53">
        <f>IFERROR(VLOOKUP(G49,'[1]CONSOLIDADO VIGENCIA'!$C$5:$S$119,17,0),0)</f>
        <v>376944702</v>
      </c>
      <c r="J49" s="53">
        <f>IFERROR(VLOOKUP(G49,'[1]MES VIGENCIA'!$C$5:$U$113,19,0),0)</f>
        <v>0</v>
      </c>
      <c r="K49" s="53">
        <f>IFERROR(VLOOKUP(G49,'[1]CONSOLIDADO VIGENCIA'!$C$5:$U$119,19,0),0)</f>
        <v>301555762</v>
      </c>
      <c r="L49" s="53">
        <f>IFERROR(VLOOKUP(G49,'[1]MES VIGENCIA'!$C$5:$W$113,21,0),0)</f>
        <v>30083500</v>
      </c>
      <c r="M49" s="53">
        <f>IFERROR(VLOOKUP(G49,'[1]CONSOLIDADO VIGENCIA'!$C$5:$W$119,21,0),0)</f>
        <v>60192200</v>
      </c>
      <c r="N49" s="53">
        <f>IFERROR(VLOOKUP(G49,'[1]MES VIGENCIA'!$C$5:$X$113,22,0),0)</f>
        <v>30083500</v>
      </c>
      <c r="O49" s="53">
        <f>IFERROR(VLOOKUP(G49,'[1]CONSOLIDADO VIGENCIA'!$C$5:$X$119,22,0),0)</f>
        <v>60192200</v>
      </c>
      <c r="P49" s="53">
        <f>IFERROR(VLOOKUP(G49,'[1]MES VIGENCIA'!$C$5:$Z$113,24,0),0)</f>
        <v>0</v>
      </c>
      <c r="Q49" s="53">
        <f>IFERROR(VLOOKUP(G49,'[1]CONSOLIDADO VIGENCIA'!$C$5:$Z$119,24,0),0)</f>
        <v>30108700</v>
      </c>
      <c r="R49" s="70">
        <f>IFERROR((M49/I49),0)</f>
        <v>0.15968443031731483</v>
      </c>
      <c r="S49" s="55">
        <f>IFERROR((O49/I49),0)</f>
        <v>0.15968443031731483</v>
      </c>
      <c r="T49" s="46"/>
    </row>
    <row r="50" spans="1:20" s="56" customFormat="1" ht="30" customHeight="1" x14ac:dyDescent="0.2">
      <c r="A50" s="48">
        <v>1</v>
      </c>
      <c r="B50" s="49">
        <v>0</v>
      </c>
      <c r="C50" s="49">
        <v>5</v>
      </c>
      <c r="D50" s="69">
        <v>7</v>
      </c>
      <c r="E50" s="50"/>
      <c r="F50" s="69">
        <v>20</v>
      </c>
      <c r="G50" s="78" t="s">
        <v>104</v>
      </c>
      <c r="H50" s="57" t="s">
        <v>105</v>
      </c>
      <c r="I50" s="53">
        <f>IFERROR(VLOOKUP(G50,'[1]CONSOLIDADO VIGENCIA'!$C$5:$S$119,17,0),0)</f>
        <v>251296468</v>
      </c>
      <c r="J50" s="53">
        <f>IFERROR(VLOOKUP(G50,'[1]MES VIGENCIA'!$C$5:$U$113,19,0),0)</f>
        <v>0</v>
      </c>
      <c r="K50" s="53">
        <f>IFERROR(VLOOKUP(G50,'[1]CONSOLIDADO VIGENCIA'!$C$5:$U$119,19,0),0)</f>
        <v>201037174</v>
      </c>
      <c r="L50" s="53">
        <f>IFERROR(VLOOKUP(G50,'[1]MES VIGENCIA'!$C$5:$W$113,21,0),0)</f>
        <v>20058500</v>
      </c>
      <c r="M50" s="53">
        <f>IFERROR(VLOOKUP(G50,'[1]CONSOLIDADO VIGENCIA'!$C$5:$W$119,21,0),0)</f>
        <v>40133200</v>
      </c>
      <c r="N50" s="53">
        <f>IFERROR(VLOOKUP(G50,'[1]MES VIGENCIA'!$C$5:$X$113,22,0),0)</f>
        <v>20058500</v>
      </c>
      <c r="O50" s="53">
        <f>IFERROR(VLOOKUP(G50,'[1]CONSOLIDADO VIGENCIA'!$C$5:$X$119,22,0),0)</f>
        <v>40133200</v>
      </c>
      <c r="P50" s="53">
        <f>IFERROR(VLOOKUP(G50,'[1]MES VIGENCIA'!$C$5:$Z$113,24,0),0)</f>
        <v>0</v>
      </c>
      <c r="Q50" s="53">
        <f>IFERROR(VLOOKUP(G50,'[1]CONSOLIDADO VIGENCIA'!$C$5:$Z$119,24,0),0)</f>
        <v>20074700</v>
      </c>
      <c r="R50" s="70">
        <f>IFERROR((M50/I50),0)</f>
        <v>0.15970459242586729</v>
      </c>
      <c r="S50" s="55">
        <f>IFERROR((O50/I50),0)</f>
        <v>0.15970459242586729</v>
      </c>
      <c r="T50" s="46"/>
    </row>
    <row r="51" spans="1:20" s="56" customFormat="1" ht="30" customHeight="1" x14ac:dyDescent="0.2">
      <c r="A51" s="48">
        <v>2</v>
      </c>
      <c r="B51" s="49"/>
      <c r="C51" s="49"/>
      <c r="D51" s="50"/>
      <c r="E51" s="50"/>
      <c r="F51" s="50"/>
      <c r="G51" s="78" t="s">
        <v>106</v>
      </c>
      <c r="H51" s="57" t="s">
        <v>107</v>
      </c>
      <c r="I51" s="53">
        <f>I52+I60</f>
        <v>8553874000</v>
      </c>
      <c r="J51" s="53">
        <f t="shared" ref="J51:Q51" si="18">J52+J60</f>
        <v>63186969</v>
      </c>
      <c r="K51" s="53">
        <f t="shared" si="18"/>
        <v>5445209322.6899996</v>
      </c>
      <c r="L51" s="53">
        <f t="shared" si="18"/>
        <v>544809099</v>
      </c>
      <c r="M51" s="53">
        <f t="shared" si="18"/>
        <v>3916923188.6900001</v>
      </c>
      <c r="N51" s="53">
        <f>N52+N60</f>
        <v>562328168</v>
      </c>
      <c r="O51" s="53">
        <f t="shared" si="18"/>
        <v>632203048.13999999</v>
      </c>
      <c r="P51" s="53">
        <f t="shared" si="18"/>
        <v>89154008</v>
      </c>
      <c r="Q51" s="53">
        <f t="shared" si="18"/>
        <v>159028888.13999999</v>
      </c>
      <c r="R51" s="54">
        <f>IFERROR((M51/I51),0)</f>
        <v>0.45791219144565376</v>
      </c>
      <c r="S51" s="55">
        <f>IFERROR((O51/I51),0)</f>
        <v>7.3908389127546187E-2</v>
      </c>
      <c r="T51" s="71"/>
    </row>
    <row r="52" spans="1:20" s="56" customFormat="1" ht="30" customHeight="1" x14ac:dyDescent="0.2">
      <c r="A52" s="48">
        <v>2</v>
      </c>
      <c r="B52" s="49">
        <v>0</v>
      </c>
      <c r="C52" s="49">
        <v>3</v>
      </c>
      <c r="D52" s="50"/>
      <c r="E52" s="50"/>
      <c r="F52" s="50"/>
      <c r="G52" s="78" t="s">
        <v>108</v>
      </c>
      <c r="H52" s="57" t="s">
        <v>109</v>
      </c>
      <c r="I52" s="53">
        <f>+I53+I58</f>
        <v>912648000</v>
      </c>
      <c r="J52" s="53">
        <f t="shared" ref="J52" si="19">+J53+J58</f>
        <v>12000</v>
      </c>
      <c r="K52" s="53">
        <f>+K53+K58</f>
        <v>426380846</v>
      </c>
      <c r="L52" s="53">
        <f t="shared" ref="L52:Q52" si="20">+L53+L58</f>
        <v>273165000</v>
      </c>
      <c r="M52" s="53">
        <f t="shared" si="20"/>
        <v>423033846</v>
      </c>
      <c r="N52" s="53">
        <f t="shared" si="20"/>
        <v>285824803</v>
      </c>
      <c r="O52" s="53">
        <f t="shared" si="20"/>
        <v>315086322.13999999</v>
      </c>
      <c r="P52" s="53">
        <f t="shared" si="20"/>
        <v>12671803</v>
      </c>
      <c r="Q52" s="53">
        <f t="shared" si="20"/>
        <v>41933322.140000001</v>
      </c>
      <c r="R52" s="54">
        <f>IFERROR((M52/I52),0)</f>
        <v>0.46352355563152497</v>
      </c>
      <c r="S52" s="55">
        <f>IFERROR((O52/I52),0)</f>
        <v>0.3452440833048448</v>
      </c>
      <c r="T52" s="71"/>
    </row>
    <row r="53" spans="1:20" s="56" customFormat="1" ht="30" customHeight="1" x14ac:dyDescent="0.2">
      <c r="A53" s="48">
        <v>2</v>
      </c>
      <c r="B53" s="49">
        <v>0</v>
      </c>
      <c r="C53" s="49">
        <v>3</v>
      </c>
      <c r="D53" s="69">
        <v>50</v>
      </c>
      <c r="E53" s="50"/>
      <c r="F53" s="50"/>
      <c r="G53" s="78" t="s">
        <v>110</v>
      </c>
      <c r="H53" s="57" t="s">
        <v>111</v>
      </c>
      <c r="I53" s="53">
        <f t="shared" ref="I53:Q53" si="21">SUM(I54:I57)</f>
        <v>901547927</v>
      </c>
      <c r="J53" s="53">
        <f t="shared" si="21"/>
        <v>12000</v>
      </c>
      <c r="K53" s="53">
        <f t="shared" si="21"/>
        <v>426380846</v>
      </c>
      <c r="L53" s="53">
        <f t="shared" si="21"/>
        <v>273165000</v>
      </c>
      <c r="M53" s="53">
        <f t="shared" si="21"/>
        <v>423033846</v>
      </c>
      <c r="N53" s="53">
        <f t="shared" si="21"/>
        <v>285824803</v>
      </c>
      <c r="O53" s="53">
        <f t="shared" si="21"/>
        <v>315086322.13999999</v>
      </c>
      <c r="P53" s="53">
        <f t="shared" si="21"/>
        <v>12671803</v>
      </c>
      <c r="Q53" s="53">
        <f t="shared" si="21"/>
        <v>41933322.140000001</v>
      </c>
      <c r="R53" s="54">
        <f>IFERROR((M53/I53),0)</f>
        <v>0.46923056814926267</v>
      </c>
      <c r="S53" s="55">
        <f>IFERROR((O53/I53),0)</f>
        <v>0.34949481076229016</v>
      </c>
      <c r="T53" s="71"/>
    </row>
    <row r="54" spans="1:20" s="68" customFormat="1" ht="30" customHeight="1" x14ac:dyDescent="0.2">
      <c r="A54" s="58">
        <v>2</v>
      </c>
      <c r="B54" s="59">
        <v>0</v>
      </c>
      <c r="C54" s="59">
        <v>3</v>
      </c>
      <c r="D54" s="60">
        <v>50</v>
      </c>
      <c r="E54" s="60">
        <v>2</v>
      </c>
      <c r="F54" s="60">
        <v>20</v>
      </c>
      <c r="G54" s="80" t="s">
        <v>112</v>
      </c>
      <c r="H54" s="63" t="s">
        <v>113</v>
      </c>
      <c r="I54" s="64">
        <f>IFERROR(VLOOKUP(G54,'[1]CONSOLIDADO VIGENCIA'!$C$5:$S$119,17,0),0)</f>
        <v>1221008</v>
      </c>
      <c r="J54" s="64">
        <f>IFERROR(VLOOKUP(G54,'[1]MES VIGENCIA'!$C$5:$U$113,19,0),0)</f>
        <v>0</v>
      </c>
      <c r="K54" s="64">
        <f>IFERROR(VLOOKUP(G54,'[1]CONSOLIDADO VIGENCIA'!$C$5:$U$119,19,0),0)</f>
        <v>500000</v>
      </c>
      <c r="L54" s="64">
        <f>IFERROR(VLOOKUP(G54,'[1]MES VIGENCIA'!$C$5:$W$113,21,0),0)</f>
        <v>0</v>
      </c>
      <c r="M54" s="64">
        <f>IFERROR(VLOOKUP(G54,'[1]CONSOLIDADO VIGENCIA'!$C$5:$W$119,21,0),0)</f>
        <v>0</v>
      </c>
      <c r="N54" s="64">
        <f>IFERROR(VLOOKUP(G54,'[1]MES VIGENCIA'!$C$5:$X$113,22,0),0)</f>
        <v>0</v>
      </c>
      <c r="O54" s="64">
        <f>IFERROR(VLOOKUP(G54,'[1]CONSOLIDADO VIGENCIA'!$C$5:$X$119,22,0),0)</f>
        <v>0</v>
      </c>
      <c r="P54" s="64">
        <f>IFERROR(VLOOKUP(G54,'[1]MES VIGENCIA'!$C$5:$Z$113,24,0),0)</f>
        <v>0</v>
      </c>
      <c r="Q54" s="64">
        <f>IFERROR(VLOOKUP(G54,'[1]CONSOLIDADO VIGENCIA'!$C$5:$Z$119,24,0),0)</f>
        <v>0</v>
      </c>
      <c r="R54" s="65">
        <f>IFERROR((M54/I54),0)</f>
        <v>0</v>
      </c>
      <c r="S54" s="66">
        <f>IFERROR((O54/I54),0)</f>
        <v>0</v>
      </c>
      <c r="T54" s="67"/>
    </row>
    <row r="55" spans="1:20" s="68" customFormat="1" ht="30" customHeight="1" x14ac:dyDescent="0.2">
      <c r="A55" s="58">
        <v>2</v>
      </c>
      <c r="B55" s="59">
        <v>0</v>
      </c>
      <c r="C55" s="59">
        <v>3</v>
      </c>
      <c r="D55" s="60">
        <v>50</v>
      </c>
      <c r="E55" s="60">
        <v>3</v>
      </c>
      <c r="F55" s="60">
        <v>20</v>
      </c>
      <c r="G55" s="80" t="s">
        <v>114</v>
      </c>
      <c r="H55" s="63" t="s">
        <v>115</v>
      </c>
      <c r="I55" s="64">
        <f>IFERROR(VLOOKUP(G55,'[1]CONSOLIDADO VIGENCIA'!$C$5:$S$119,17,0),0)</f>
        <v>488005838</v>
      </c>
      <c r="J55" s="64">
        <f>IFERROR(VLOOKUP(G55,'[1]MES VIGENCIA'!$C$5:$U$113,19,0),0)</f>
        <v>0</v>
      </c>
      <c r="K55" s="64">
        <f>IFERROR(VLOOKUP(G55,'[1]CONSOLIDADO VIGENCIA'!$C$5:$U$119,19,0),0)</f>
        <v>276000000</v>
      </c>
      <c r="L55" s="64">
        <f>IFERROR(VLOOKUP(G55,'[1]MES VIGENCIA'!$C$5:$W$113,21,0),0)</f>
        <v>273153000</v>
      </c>
      <c r="M55" s="64">
        <f>IFERROR(VLOOKUP(G55,'[1]CONSOLIDADO VIGENCIA'!$C$5:$W$119,21,0),0)</f>
        <v>273153000</v>
      </c>
      <c r="N55" s="64">
        <f>IFERROR(VLOOKUP(G55,'[1]MES VIGENCIA'!$C$5:$X$113,22,0),0)</f>
        <v>273153000</v>
      </c>
      <c r="O55" s="64">
        <f>IFERROR(VLOOKUP(G55,'[1]CONSOLIDADO VIGENCIA'!$C$5:$X$119,22,0),0)</f>
        <v>273153000</v>
      </c>
      <c r="P55" s="64">
        <f>IFERROR(VLOOKUP(G55,'[1]MES VIGENCIA'!$C$5:$Z$113,24,0),0)</f>
        <v>0</v>
      </c>
      <c r="Q55" s="64">
        <f>IFERROR(VLOOKUP(G55,'[1]CONSOLIDADO VIGENCIA'!$C$5:$Z$119,24,0),0)</f>
        <v>0</v>
      </c>
      <c r="R55" s="65">
        <f>IFERROR((M55/I55),0)</f>
        <v>0.55973305794755679</v>
      </c>
      <c r="S55" s="66">
        <f>IFERROR((O55/I55),0)</f>
        <v>0.55973305794755679</v>
      </c>
      <c r="T55" s="67"/>
    </row>
    <row r="56" spans="1:20" s="68" customFormat="1" ht="30" customHeight="1" x14ac:dyDescent="0.2">
      <c r="A56" s="58">
        <v>2</v>
      </c>
      <c r="B56" s="59">
        <v>0</v>
      </c>
      <c r="C56" s="59">
        <v>3</v>
      </c>
      <c r="D56" s="60">
        <v>50</v>
      </c>
      <c r="E56" s="60">
        <v>8</v>
      </c>
      <c r="F56" s="60">
        <v>20</v>
      </c>
      <c r="G56" s="80" t="s">
        <v>116</v>
      </c>
      <c r="H56" s="63" t="s">
        <v>117</v>
      </c>
      <c r="I56" s="64">
        <f>IFERROR(VLOOKUP(G56,'[1]CONSOLIDADO VIGENCIA'!$C$5:$S$119,17,0),0)</f>
        <v>11100073</v>
      </c>
      <c r="J56" s="64">
        <f>IFERROR(VLOOKUP(G56,'[1]MES VIGENCIA'!$C$5:$U$113,19,0),0)</f>
        <v>0</v>
      </c>
      <c r="K56" s="64">
        <f>IFERROR(VLOOKUP(G56,'[1]CONSOLIDADO VIGENCIA'!$C$5:$U$119,19,0),0)</f>
        <v>100000</v>
      </c>
      <c r="L56" s="64">
        <f>IFERROR(VLOOKUP(G56,'[1]MES VIGENCIA'!$C$5:$W$113,21,0),0)</f>
        <v>0</v>
      </c>
      <c r="M56" s="64">
        <f>IFERROR(VLOOKUP(G56,'[1]CONSOLIDADO VIGENCIA'!$C$5:$W$119,21,0),0)</f>
        <v>100000</v>
      </c>
      <c r="N56" s="64">
        <f>IFERROR(VLOOKUP(G56,'[1]MES VIGENCIA'!$C$5:$X$113,22,0),0)</f>
        <v>0</v>
      </c>
      <c r="O56" s="64">
        <f>IFERROR(VLOOKUP(G56,'[1]CONSOLIDADO VIGENCIA'!$C$5:$X$119,22,0),0)</f>
        <v>100000</v>
      </c>
      <c r="P56" s="64">
        <f>IFERROR(VLOOKUP(G56,'[1]MES VIGENCIA'!$C$5:$Z$113,24,0),0)</f>
        <v>0</v>
      </c>
      <c r="Q56" s="64">
        <f>IFERROR(VLOOKUP(G56,'[1]CONSOLIDADO VIGENCIA'!$C$5:$Z$119,24,0),0)</f>
        <v>100000</v>
      </c>
      <c r="R56" s="65">
        <f>IFERROR((M56/I56),0)</f>
        <v>9.0089497609610308E-3</v>
      </c>
      <c r="S56" s="66">
        <f>IFERROR((O56/I56),0)</f>
        <v>9.0089497609610308E-3</v>
      </c>
      <c r="T56" s="67"/>
    </row>
    <row r="57" spans="1:20" s="68" customFormat="1" ht="30" customHeight="1" x14ac:dyDescent="0.2">
      <c r="A57" s="58">
        <v>2</v>
      </c>
      <c r="B57" s="59">
        <v>0</v>
      </c>
      <c r="C57" s="59">
        <v>3</v>
      </c>
      <c r="D57" s="60">
        <v>50</v>
      </c>
      <c r="E57" s="60">
        <v>90</v>
      </c>
      <c r="F57" s="60">
        <v>20</v>
      </c>
      <c r="G57" s="80" t="s">
        <v>118</v>
      </c>
      <c r="H57" s="63" t="s">
        <v>119</v>
      </c>
      <c r="I57" s="64">
        <f>IFERROR(VLOOKUP(G57,'[1]CONSOLIDADO VIGENCIA'!$C$5:$S$119,17,0),0)</f>
        <v>401221008</v>
      </c>
      <c r="J57" s="64">
        <f>IFERROR(VLOOKUP(G57,'[1]MES VIGENCIA'!$C$5:$U$113,19,0),0)</f>
        <v>12000</v>
      </c>
      <c r="K57" s="64">
        <f>IFERROR(VLOOKUP(G57,'[1]CONSOLIDADO VIGENCIA'!$C$5:$U$119,19,0),0)</f>
        <v>149780846</v>
      </c>
      <c r="L57" s="64">
        <f>IFERROR(VLOOKUP(G57,'[1]MES VIGENCIA'!$C$5:$W$113,21,0),0)</f>
        <v>12000</v>
      </c>
      <c r="M57" s="64">
        <f>IFERROR(VLOOKUP(G57,'[1]CONSOLIDADO VIGENCIA'!$C$5:$W$119,21,0),0)</f>
        <v>149780846</v>
      </c>
      <c r="N57" s="64">
        <f>IFERROR(VLOOKUP(G57,'[1]MES VIGENCIA'!$C$5:$X$113,22,0),0)</f>
        <v>12671803</v>
      </c>
      <c r="O57" s="64">
        <f>IFERROR(VLOOKUP(G57,'[1]CONSOLIDADO VIGENCIA'!$C$5:$X$119,22,0),0)</f>
        <v>41833322.140000001</v>
      </c>
      <c r="P57" s="64">
        <f>IFERROR(VLOOKUP(G57,'[1]MES VIGENCIA'!$C$5:$Z$113,24,0),0)</f>
        <v>12671803</v>
      </c>
      <c r="Q57" s="64">
        <f>IFERROR(VLOOKUP(G57,'[1]CONSOLIDADO VIGENCIA'!$C$5:$Z$119,24,0),0)</f>
        <v>41833322.140000001</v>
      </c>
      <c r="R57" s="65">
        <f>IFERROR((M57/I57),0)</f>
        <v>0.37331257091104264</v>
      </c>
      <c r="S57" s="66">
        <f>IFERROR((O57/I57),0)</f>
        <v>0.10426503424765834</v>
      </c>
      <c r="T57" s="67"/>
    </row>
    <row r="58" spans="1:20" s="56" customFormat="1" ht="30" customHeight="1" x14ac:dyDescent="0.2">
      <c r="A58" s="48">
        <v>2</v>
      </c>
      <c r="B58" s="49">
        <v>0</v>
      </c>
      <c r="C58" s="49">
        <v>3</v>
      </c>
      <c r="D58" s="69">
        <v>51</v>
      </c>
      <c r="E58" s="50"/>
      <c r="F58" s="50"/>
      <c r="G58" s="78" t="s">
        <v>120</v>
      </c>
      <c r="H58" s="57" t="s">
        <v>121</v>
      </c>
      <c r="I58" s="53">
        <f>+I59</f>
        <v>11100073</v>
      </c>
      <c r="J58" s="53">
        <f t="shared" ref="J58:Q58" si="22">+J59</f>
        <v>0</v>
      </c>
      <c r="K58" s="53">
        <f t="shared" si="22"/>
        <v>0</v>
      </c>
      <c r="L58" s="53">
        <f t="shared" si="22"/>
        <v>0</v>
      </c>
      <c r="M58" s="53">
        <f t="shared" si="22"/>
        <v>0</v>
      </c>
      <c r="N58" s="53">
        <f t="shared" si="22"/>
        <v>0</v>
      </c>
      <c r="O58" s="53">
        <f t="shared" si="22"/>
        <v>0</v>
      </c>
      <c r="P58" s="53">
        <f t="shared" si="22"/>
        <v>0</v>
      </c>
      <c r="Q58" s="53">
        <f t="shared" si="22"/>
        <v>0</v>
      </c>
      <c r="R58" s="54">
        <f>IFERROR((M58/I58),0)</f>
        <v>0</v>
      </c>
      <c r="S58" s="55">
        <f>IFERROR((O58/I58),0)</f>
        <v>0</v>
      </c>
      <c r="T58" s="71"/>
    </row>
    <row r="59" spans="1:20" s="68" customFormat="1" ht="30" customHeight="1" x14ac:dyDescent="0.2">
      <c r="A59" s="58">
        <v>2</v>
      </c>
      <c r="B59" s="59">
        <v>0</v>
      </c>
      <c r="C59" s="59">
        <v>3</v>
      </c>
      <c r="D59" s="60">
        <v>51</v>
      </c>
      <c r="E59" s="60">
        <v>1</v>
      </c>
      <c r="F59" s="60">
        <v>20</v>
      </c>
      <c r="G59" s="80" t="s">
        <v>122</v>
      </c>
      <c r="H59" s="63" t="s">
        <v>123</v>
      </c>
      <c r="I59" s="64">
        <f>IFERROR(VLOOKUP(G59,'[1]CONSOLIDADO VIGENCIA'!$C$5:$S$119,17,0),0)</f>
        <v>11100073</v>
      </c>
      <c r="J59" s="64">
        <f>IFERROR(VLOOKUP(G59,'[1]MES VIGENCIA'!$C$5:$U$113,19,0),0)</f>
        <v>0</v>
      </c>
      <c r="K59" s="64">
        <f>IFERROR(VLOOKUP(G59,'[1]CONSOLIDADO VIGENCIA'!$C$5:$U$119,19,0),0)</f>
        <v>0</v>
      </c>
      <c r="L59" s="64">
        <f>IFERROR(VLOOKUP(G59,'[1]MES VIGENCIA'!$C$5:$W$113,21,0),0)</f>
        <v>0</v>
      </c>
      <c r="M59" s="64">
        <f>IFERROR(VLOOKUP(G59,'[1]CONSOLIDADO VIGENCIA'!$C$5:$W$119,21,0),0)</f>
        <v>0</v>
      </c>
      <c r="N59" s="64">
        <f>IFERROR(VLOOKUP(G59,'[1]MES VIGENCIA'!$C$5:$X$113,22,0),0)</f>
        <v>0</v>
      </c>
      <c r="O59" s="64">
        <f>IFERROR(VLOOKUP(G59,'[1]CONSOLIDADO VIGENCIA'!$C$5:$X$119,22,0),0)</f>
        <v>0</v>
      </c>
      <c r="P59" s="64">
        <f>IFERROR(VLOOKUP(G59,'[1]MES VIGENCIA'!$C$5:$Z$113,24,0),0)</f>
        <v>0</v>
      </c>
      <c r="Q59" s="64">
        <f>IFERROR(VLOOKUP(G59,'[1]CONSOLIDADO VIGENCIA'!$C$5:$Z$119,24,0),0)</f>
        <v>0</v>
      </c>
      <c r="R59" s="65">
        <f>IFERROR((M59/I59),0)</f>
        <v>0</v>
      </c>
      <c r="S59" s="66">
        <f>IFERROR((O59/I59),0)</f>
        <v>0</v>
      </c>
      <c r="T59" s="67"/>
    </row>
    <row r="60" spans="1:20" s="56" customFormat="1" ht="30" customHeight="1" x14ac:dyDescent="0.2">
      <c r="A60" s="48">
        <v>2</v>
      </c>
      <c r="B60" s="49">
        <v>0</v>
      </c>
      <c r="C60" s="49">
        <v>4</v>
      </c>
      <c r="D60" s="50"/>
      <c r="E60" s="50"/>
      <c r="F60" s="50"/>
      <c r="G60" s="78" t="s">
        <v>124</v>
      </c>
      <c r="H60" s="57" t="s">
        <v>125</v>
      </c>
      <c r="I60" s="53">
        <f>+I61+I63+I71+I79+I83+I86+I91+I94+I99+I103+I105+I65+I97</f>
        <v>7641226000</v>
      </c>
      <c r="J60" s="53">
        <f>J61+J63+J65+J71+J79+J83+J86+J91+J94+J99+J103+J105+J97</f>
        <v>63174969</v>
      </c>
      <c r="K60" s="53">
        <f>+K61+K63+K65+K71+K79+K86+K83+K91+K94+K99+K97+K103+K105</f>
        <v>5018828476.6899996</v>
      </c>
      <c r="L60" s="53">
        <f>L61+L63+L65+L71+L83+L86+L91+L94+L99+L103+L105+L79</f>
        <v>271644099</v>
      </c>
      <c r="M60" s="53">
        <f>M61+M63+M65+M71+M79+M83+M86+M91+M94+M99+M103+M105+M97</f>
        <v>3493889342.6900001</v>
      </c>
      <c r="N60" s="53">
        <f>N61+N63+N65+N71+N79+N83+N86+N91+N94+N99+N103+N105</f>
        <v>276503365</v>
      </c>
      <c r="O60" s="53">
        <f>O61+O63+O65+O71+O79+O83+O86+O91++O94+O99+O103+O105</f>
        <v>317116726</v>
      </c>
      <c r="P60" s="53">
        <f>P61+P63+P65+P71+P79+P83+P86+P91+P94+P99+P103+P105</f>
        <v>76482205</v>
      </c>
      <c r="Q60" s="53">
        <f>Q61+Q63+Q65+Q71+Q79+Q83+Q86+Q91+Q94+Q99+Q103+Q105</f>
        <v>117095566</v>
      </c>
      <c r="R60" s="54">
        <f>IFERROR((M60/I60),0)</f>
        <v>0.4572419848189283</v>
      </c>
      <c r="S60" s="55">
        <f>IFERROR((O60/I60),0)</f>
        <v>4.1500765191344949E-2</v>
      </c>
      <c r="T60" s="71"/>
    </row>
    <row r="61" spans="1:20" s="56" customFormat="1" ht="30" customHeight="1" x14ac:dyDescent="0.2">
      <c r="A61" s="48">
        <v>2</v>
      </c>
      <c r="B61" s="49">
        <v>0</v>
      </c>
      <c r="C61" s="49">
        <v>4</v>
      </c>
      <c r="D61" s="69">
        <v>1</v>
      </c>
      <c r="E61" s="50"/>
      <c r="F61" s="50"/>
      <c r="G61" s="78" t="s">
        <v>126</v>
      </c>
      <c r="H61" s="57" t="s">
        <v>127</v>
      </c>
      <c r="I61" s="53">
        <f t="shared" ref="I61:Q61" si="23">SUM(I62:I62)</f>
        <v>2293517</v>
      </c>
      <c r="J61" s="53">
        <f t="shared" si="23"/>
        <v>0</v>
      </c>
      <c r="K61" s="53">
        <f t="shared" si="23"/>
        <v>200000</v>
      </c>
      <c r="L61" s="53">
        <f t="shared" si="23"/>
        <v>0</v>
      </c>
      <c r="M61" s="53">
        <f t="shared" si="23"/>
        <v>200000</v>
      </c>
      <c r="N61" s="53">
        <f t="shared" si="23"/>
        <v>0</v>
      </c>
      <c r="O61" s="53">
        <f t="shared" si="23"/>
        <v>200000</v>
      </c>
      <c r="P61" s="53">
        <f t="shared" si="23"/>
        <v>0</v>
      </c>
      <c r="Q61" s="53">
        <f t="shared" si="23"/>
        <v>200000</v>
      </c>
      <c r="R61" s="54">
        <f>IFERROR((M61/I61),0)</f>
        <v>8.720231853524521E-2</v>
      </c>
      <c r="S61" s="55">
        <f>IFERROR((O61/I61),0)</f>
        <v>8.720231853524521E-2</v>
      </c>
      <c r="T61" s="71"/>
    </row>
    <row r="62" spans="1:20" s="68" customFormat="1" ht="30" customHeight="1" x14ac:dyDescent="0.2">
      <c r="A62" s="58">
        <v>2</v>
      </c>
      <c r="B62" s="59">
        <v>0</v>
      </c>
      <c r="C62" s="59">
        <v>4</v>
      </c>
      <c r="D62" s="60">
        <v>1</v>
      </c>
      <c r="E62" s="60">
        <v>25</v>
      </c>
      <c r="F62" s="60">
        <v>20</v>
      </c>
      <c r="G62" s="80" t="s">
        <v>128</v>
      </c>
      <c r="H62" s="63" t="s">
        <v>129</v>
      </c>
      <c r="I62" s="64">
        <f>IFERROR(VLOOKUP(G62,'[1]CONSOLIDADO VIGENCIA'!$C$5:$S$119,17,0),0)</f>
        <v>2293517</v>
      </c>
      <c r="J62" s="64">
        <f>VLOOKUP(G62,'[1]MES VIGENCIA'!$C$5:$U$96,19,0)</f>
        <v>0</v>
      </c>
      <c r="K62" s="64">
        <f>IFERROR(VLOOKUP(G62,'[1]CONSOLIDADO VIGENCIA'!$C$5:$U$119,19,0),0)</f>
        <v>200000</v>
      </c>
      <c r="L62" s="64">
        <f>IFERROR(VLOOKUP(G62,'[1]MES VIGENCIA'!$C$5:$W$113,21,0),0)</f>
        <v>0</v>
      </c>
      <c r="M62" s="64">
        <f>IFERROR(VLOOKUP(G62,'[1]CONSOLIDADO VIGENCIA'!$C$5:$W$119,21,0),0)</f>
        <v>200000</v>
      </c>
      <c r="N62" s="64">
        <f>IFERROR(VLOOKUP(G62,'[1]MES VIGENCIA'!$C$5:$X$113,22,0),0)</f>
        <v>0</v>
      </c>
      <c r="O62" s="64">
        <f>IFERROR(VLOOKUP(G62,'[1]CONSOLIDADO VIGENCIA'!$C$5:$X$119,22,0),0)</f>
        <v>200000</v>
      </c>
      <c r="P62" s="64">
        <f>IFERROR(VLOOKUP(G62,'[1]MES VIGENCIA'!$C$5:$Z$113,24,0),0)</f>
        <v>0</v>
      </c>
      <c r="Q62" s="64">
        <f>IFERROR(VLOOKUP(G62,'[1]CONSOLIDADO VIGENCIA'!$C$5:$Z$119,24,0),0)</f>
        <v>200000</v>
      </c>
      <c r="R62" s="65">
        <f>IFERROR((M62/I62),0)</f>
        <v>8.720231853524521E-2</v>
      </c>
      <c r="S62" s="76">
        <f>IFERROR((O62/I62),0)</f>
        <v>8.720231853524521E-2</v>
      </c>
      <c r="T62" s="67"/>
    </row>
    <row r="63" spans="1:20" s="56" customFormat="1" ht="30" customHeight="1" x14ac:dyDescent="0.2">
      <c r="A63" s="48">
        <v>2</v>
      </c>
      <c r="B63" s="49">
        <v>0</v>
      </c>
      <c r="C63" s="49">
        <v>4</v>
      </c>
      <c r="D63" s="69">
        <v>2</v>
      </c>
      <c r="E63" s="50"/>
      <c r="F63" s="50"/>
      <c r="G63" s="78" t="s">
        <v>130</v>
      </c>
      <c r="H63" s="57" t="s">
        <v>131</v>
      </c>
      <c r="I63" s="53">
        <f>SUM(I64:I64)</f>
        <v>75196444</v>
      </c>
      <c r="J63" s="53">
        <f t="shared" ref="J63:O63" si="24">SUM(J64:J64)</f>
        <v>0</v>
      </c>
      <c r="K63" s="53">
        <f t="shared" si="24"/>
        <v>73000000</v>
      </c>
      <c r="L63" s="53">
        <f t="shared" si="24"/>
        <v>46512816</v>
      </c>
      <c r="M63" s="53">
        <f t="shared" si="24"/>
        <v>46512816</v>
      </c>
      <c r="N63" s="53">
        <f t="shared" si="24"/>
        <v>0</v>
      </c>
      <c r="O63" s="53">
        <f t="shared" si="24"/>
        <v>0</v>
      </c>
      <c r="P63" s="53">
        <f>SUM(P64:P64)</f>
        <v>0</v>
      </c>
      <c r="Q63" s="53">
        <f>SUM(Q64:Q64)</f>
        <v>0</v>
      </c>
      <c r="R63" s="54">
        <f>IFERROR((M63/I63),0)</f>
        <v>0.61855073891526036</v>
      </c>
      <c r="S63" s="55">
        <f>IFERROR((O63/I63),0)</f>
        <v>0</v>
      </c>
      <c r="T63" s="71"/>
    </row>
    <row r="64" spans="1:20" s="68" customFormat="1" ht="30" customHeight="1" x14ac:dyDescent="0.2">
      <c r="A64" s="58">
        <v>2</v>
      </c>
      <c r="B64" s="59">
        <v>0</v>
      </c>
      <c r="C64" s="59">
        <v>4</v>
      </c>
      <c r="D64" s="60">
        <v>2</v>
      </c>
      <c r="E64" s="60">
        <v>2</v>
      </c>
      <c r="F64" s="60">
        <v>20</v>
      </c>
      <c r="G64" s="80" t="s">
        <v>132</v>
      </c>
      <c r="H64" s="63" t="s">
        <v>133</v>
      </c>
      <c r="I64" s="64">
        <f>IFERROR(VLOOKUP(G64,'[1]CONSOLIDADO VIGENCIA'!$C$5:$S$119,17,0),0)</f>
        <v>75196444</v>
      </c>
      <c r="J64" s="64">
        <f>IFERROR(VLOOKUP(G64,'[1]MES VIGENCIA'!$C$5:$U$113,19,0),0)</f>
        <v>0</v>
      </c>
      <c r="K64" s="64">
        <f>IFERROR(VLOOKUP(G64,'[1]CONSOLIDADO VIGENCIA'!$C$5:$U$119,19,0),0)</f>
        <v>73000000</v>
      </c>
      <c r="L64" s="64">
        <f>IFERROR(VLOOKUP(G64,'[1]MES VIGENCIA'!$C$5:$W$113,21,0),0)</f>
        <v>46512816</v>
      </c>
      <c r="M64" s="64">
        <f>IFERROR(VLOOKUP(G64,'[1]CONSOLIDADO VIGENCIA'!$C$5:$W$119,21,0),0)</f>
        <v>46512816</v>
      </c>
      <c r="N64" s="64">
        <f>IFERROR(VLOOKUP(G64,'[1]MES VIGENCIA'!$C$5:$X$113,22,0),0)</f>
        <v>0</v>
      </c>
      <c r="O64" s="64">
        <f>IFERROR(VLOOKUP(G64,'[1]CONSOLIDADO VIGENCIA'!$C$5:$X$119,22,0),0)</f>
        <v>0</v>
      </c>
      <c r="P64" s="64">
        <f>IFERROR(VLOOKUP(G64,'[1]MES VIGENCIA'!$C$5:$Z$113,24,0),0)</f>
        <v>0</v>
      </c>
      <c r="Q64" s="64">
        <f>IFERROR(VLOOKUP(G64,'[1]CONSOLIDADO VIGENCIA'!$C$5:$Z$119,24,0),0)</f>
        <v>0</v>
      </c>
      <c r="R64" s="65">
        <f>IFERROR((M64/I64),0)</f>
        <v>0.61855073891526036</v>
      </c>
      <c r="S64" s="66">
        <f>IFERROR((O64/I64),0)</f>
        <v>0</v>
      </c>
      <c r="T64" s="67"/>
    </row>
    <row r="65" spans="1:20" s="56" customFormat="1" ht="30" customHeight="1" x14ac:dyDescent="0.2">
      <c r="A65" s="48">
        <v>2</v>
      </c>
      <c r="B65" s="49">
        <v>0</v>
      </c>
      <c r="C65" s="49">
        <v>4</v>
      </c>
      <c r="D65" s="69">
        <v>4</v>
      </c>
      <c r="E65" s="50"/>
      <c r="F65" s="50"/>
      <c r="G65" s="78" t="s">
        <v>134</v>
      </c>
      <c r="H65" s="57" t="s">
        <v>135</v>
      </c>
      <c r="I65" s="53">
        <f>SUM(I66:I70)</f>
        <v>178788316</v>
      </c>
      <c r="J65" s="53">
        <f t="shared" ref="J65" si="25">SUM(J66:J70)</f>
        <v>46848692</v>
      </c>
      <c r="K65" s="53">
        <f>SUM(K66:K70)</f>
        <v>101194463.22</v>
      </c>
      <c r="L65" s="53">
        <f t="shared" ref="L65:O65" si="26">SUM(L66:L70)</f>
        <v>1820224</v>
      </c>
      <c r="M65" s="53">
        <f t="shared" si="26"/>
        <v>56165995.219999999</v>
      </c>
      <c r="N65" s="53">
        <f t="shared" si="26"/>
        <v>1820224</v>
      </c>
      <c r="O65" s="53">
        <f t="shared" si="26"/>
        <v>5520224</v>
      </c>
      <c r="P65" s="53">
        <f>SUM(P66:P70)</f>
        <v>1820224</v>
      </c>
      <c r="Q65" s="53">
        <f>SUM(Q66:Q70)</f>
        <v>5520224</v>
      </c>
      <c r="R65" s="54">
        <f>IFERROR((M65/I65),0)</f>
        <v>0.31414801859870978</v>
      </c>
      <c r="S65" s="55">
        <f>IFERROR((O65/I65),0)</f>
        <v>3.0875753648241758E-2</v>
      </c>
      <c r="T65" s="71"/>
    </row>
    <row r="66" spans="1:20" s="68" customFormat="1" ht="30" customHeight="1" x14ac:dyDescent="0.2">
      <c r="A66" s="58">
        <v>2</v>
      </c>
      <c r="B66" s="59">
        <v>0</v>
      </c>
      <c r="C66" s="59">
        <v>4</v>
      </c>
      <c r="D66" s="60">
        <v>4</v>
      </c>
      <c r="E66" s="60">
        <v>1</v>
      </c>
      <c r="F66" s="60">
        <v>20</v>
      </c>
      <c r="G66" s="80" t="s">
        <v>136</v>
      </c>
      <c r="H66" s="63" t="s">
        <v>137</v>
      </c>
      <c r="I66" s="64">
        <f>IFERROR(VLOOKUP(G66,'[1]CONSOLIDADO VIGENCIA'!$C$5:$S$119,17,0),0)</f>
        <v>30906483</v>
      </c>
      <c r="J66" s="64">
        <f>IFERROR(VLOOKUP(G66,'[1]MES VIGENCIA'!$C$5:$U$113,19,0),0)</f>
        <v>1324474</v>
      </c>
      <c r="K66" s="64">
        <f>IFERROR(VLOOKUP(G66,'[1]CONSOLIDADO VIGENCIA'!$C$5:$U$119,19,0),0)</f>
        <v>30824474</v>
      </c>
      <c r="L66" s="64">
        <f>IFERROR(VLOOKUP(G66,'[1]MES VIGENCIA'!$C$5:$W$113,21,0),0)</f>
        <v>1324474</v>
      </c>
      <c r="M66" s="64">
        <f>IFERROR(VLOOKUP(G66,'[1]CONSOLIDADO VIGENCIA'!$C$5:$W$119,21,0),0)</f>
        <v>30824474</v>
      </c>
      <c r="N66" s="64">
        <f>IFERROR(VLOOKUP(G66,'[1]MES VIGENCIA'!$C$5:$X$113,22,0),0)</f>
        <v>1324474</v>
      </c>
      <c r="O66" s="64">
        <f>IFERROR(VLOOKUP(G66,'[1]CONSOLIDADO VIGENCIA'!$C$5:$X$119,22,0),0)</f>
        <v>2824474</v>
      </c>
      <c r="P66" s="64">
        <f>IFERROR(VLOOKUP(G66,'[1]MES VIGENCIA'!$C$5:$Z$113,24,0),0)</f>
        <v>1324474</v>
      </c>
      <c r="Q66" s="64">
        <f>IFERROR(VLOOKUP(G66,'[1]CONSOLIDADO VIGENCIA'!$C$5:$Z$119,24,0),0)</f>
        <v>2824474</v>
      </c>
      <c r="R66" s="65">
        <f>IFERROR((M66/I66),0)</f>
        <v>0.99734654376559118</v>
      </c>
      <c r="S66" s="66">
        <f>IFERROR((O66/I66),0)</f>
        <v>9.1387751883642024E-2</v>
      </c>
      <c r="T66" s="67"/>
    </row>
    <row r="67" spans="1:20" s="68" customFormat="1" ht="30" customHeight="1" x14ac:dyDescent="0.2">
      <c r="A67" s="58">
        <v>2</v>
      </c>
      <c r="B67" s="59">
        <v>0</v>
      </c>
      <c r="C67" s="59">
        <v>4</v>
      </c>
      <c r="D67" s="60">
        <v>4</v>
      </c>
      <c r="E67" s="60">
        <v>15</v>
      </c>
      <c r="F67" s="60">
        <v>20</v>
      </c>
      <c r="G67" s="80" t="s">
        <v>138</v>
      </c>
      <c r="H67" s="63" t="s">
        <v>139</v>
      </c>
      <c r="I67" s="64">
        <f>IFERROR(VLOOKUP(G67,'[1]CONSOLIDADO VIGENCIA'!$C$5:$S$119,17,0),0)</f>
        <v>51665222</v>
      </c>
      <c r="J67" s="64">
        <f>IFERROR(VLOOKUP(G67,'[1]MES VIGENCIA'!$C$5:$U$113,19,0),0)</f>
        <v>45028468</v>
      </c>
      <c r="K67" s="64">
        <f>IFERROR(VLOOKUP(G67,'[1]CONSOLIDADO VIGENCIA'!$C$5:$U$119,19,0),0)</f>
        <v>45328468</v>
      </c>
      <c r="L67" s="64">
        <f>IFERROR(VLOOKUP(G67,'[1]MES VIGENCIA'!$C$5:$W$113,21,0),0)</f>
        <v>0</v>
      </c>
      <c r="M67" s="64">
        <f>IFERROR(VLOOKUP(G67,'[1]CONSOLIDADO VIGENCIA'!$C$5:$W$119,21,0),0)</f>
        <v>300000</v>
      </c>
      <c r="N67" s="64">
        <f>IFERROR(VLOOKUP(G67,'[1]MES VIGENCIA'!$C$5:$X$113,22,0),0)</f>
        <v>0</v>
      </c>
      <c r="O67" s="64">
        <f>IFERROR(VLOOKUP(G67,'[1]CONSOLIDADO VIGENCIA'!$C$5:$X$119,22,0),0)</f>
        <v>300000</v>
      </c>
      <c r="P67" s="64">
        <f>IFERROR(VLOOKUP(G67,'[1]MES VIGENCIA'!$C$5:$Z$113,24,0),0)</f>
        <v>0</v>
      </c>
      <c r="Q67" s="64">
        <f>IFERROR(VLOOKUP(G67,'[1]CONSOLIDADO VIGENCIA'!$C$5:$Z$119,24,0),0)</f>
        <v>300000</v>
      </c>
      <c r="R67" s="65">
        <f>IFERROR((M67/I67),0)</f>
        <v>5.806613973322325E-3</v>
      </c>
      <c r="S67" s="66">
        <f>IFERROR((O67/I67),0)</f>
        <v>5.806613973322325E-3</v>
      </c>
      <c r="T67" s="67"/>
    </row>
    <row r="68" spans="1:20" s="68" customFormat="1" ht="30" customHeight="1" x14ac:dyDescent="0.2">
      <c r="A68" s="58">
        <v>2</v>
      </c>
      <c r="B68" s="59">
        <v>0</v>
      </c>
      <c r="C68" s="59">
        <v>4</v>
      </c>
      <c r="D68" s="60">
        <v>4</v>
      </c>
      <c r="E68" s="60">
        <v>17</v>
      </c>
      <c r="F68" s="60">
        <v>20</v>
      </c>
      <c r="G68" s="80" t="s">
        <v>140</v>
      </c>
      <c r="H68" s="63" t="s">
        <v>141</v>
      </c>
      <c r="I68" s="64">
        <f>IFERROR(VLOOKUP(G68,'[1]CONSOLIDADO VIGENCIA'!$C$5:$S$119,17,0),0)</f>
        <v>39051389</v>
      </c>
      <c r="J68" s="64">
        <f>IFERROR(VLOOKUP(G68,'[1]MES VIGENCIA'!$C$5:$U$113,19,0),0)</f>
        <v>0</v>
      </c>
      <c r="K68" s="81">
        <f>IFERROR(VLOOKUP(G68,'[1]CONSOLIDADO VIGENCIA'!$C$5:$U$119,19,0),0)</f>
        <v>14051145.699999999</v>
      </c>
      <c r="L68" s="64">
        <f>IFERROR(VLOOKUP(G68,'[1]MES VIGENCIA'!$C$5:$W$113,21,0),0)</f>
        <v>0</v>
      </c>
      <c r="M68" s="64">
        <f>IFERROR(VLOOKUP(G68,'[1]CONSOLIDADO VIGENCIA'!$C$5:$W$119,21,0),0)</f>
        <v>14051145.699999999</v>
      </c>
      <c r="N68" s="64">
        <f>IFERROR(VLOOKUP(G68,'[1]MES VIGENCIA'!$C$5:$X$113,22,0),0)</f>
        <v>0</v>
      </c>
      <c r="O68" s="64">
        <f>IFERROR(VLOOKUP(G68,'[1]CONSOLIDADO VIGENCIA'!$C$5:$X$119,22,0),0)</f>
        <v>200000</v>
      </c>
      <c r="P68" s="64">
        <f>IFERROR(VLOOKUP(G68,'[1]MES VIGENCIA'!$C$5:$Z$113,24,0),0)</f>
        <v>0</v>
      </c>
      <c r="Q68" s="64">
        <f>IFERROR(VLOOKUP(G68,'[1]CONSOLIDADO VIGENCIA'!$C$5:$Z$119,24,0),0)</f>
        <v>200000</v>
      </c>
      <c r="R68" s="65">
        <f>IFERROR((M68/I68),0)</f>
        <v>0.35981167532862912</v>
      </c>
      <c r="S68" s="66">
        <f>IFERROR((O68/I68),0)</f>
        <v>5.1214567553538237E-3</v>
      </c>
      <c r="T68" s="67"/>
    </row>
    <row r="69" spans="1:20" s="68" customFormat="1" ht="30" customHeight="1" x14ac:dyDescent="0.2">
      <c r="A69" s="58">
        <v>2</v>
      </c>
      <c r="B69" s="59">
        <v>0</v>
      </c>
      <c r="C69" s="59">
        <v>4</v>
      </c>
      <c r="D69" s="60">
        <v>4</v>
      </c>
      <c r="E69" s="60">
        <v>18</v>
      </c>
      <c r="F69" s="60">
        <v>20</v>
      </c>
      <c r="G69" s="80" t="s">
        <v>142</v>
      </c>
      <c r="H69" s="63" t="s">
        <v>143</v>
      </c>
      <c r="I69" s="64">
        <f>IFERROR(VLOOKUP(G69,'[1]CONSOLIDADO VIGENCIA'!$C$5:$S$119,17,0),0)</f>
        <v>33392889</v>
      </c>
      <c r="J69" s="64">
        <f>IFERROR(VLOOKUP(G69,'[1]MES VIGENCIA'!$C$5:$U$113,19,0),0)</f>
        <v>0</v>
      </c>
      <c r="K69" s="64">
        <f>IFERROR(VLOOKUP(G69,'[1]CONSOLIDADO VIGENCIA'!$C$5:$U$119,19,0),0)</f>
        <v>8994625.5199999996</v>
      </c>
      <c r="L69" s="64">
        <f>IFERROR(VLOOKUP(G69,'[1]MES VIGENCIA'!$C$5:$W$113,21,0),0)</f>
        <v>0</v>
      </c>
      <c r="M69" s="64">
        <f>IFERROR(VLOOKUP(G69,'[1]CONSOLIDADO VIGENCIA'!$C$5:$W$119,21,0),0)</f>
        <v>8994625.5199999996</v>
      </c>
      <c r="N69" s="64">
        <f>IFERROR(VLOOKUP(G69,'[1]MES VIGENCIA'!$C$5:$X$113,22,0),0)</f>
        <v>0</v>
      </c>
      <c r="O69" s="64">
        <f>IFERROR(VLOOKUP(G69,'[1]CONSOLIDADO VIGENCIA'!$C$5:$X$119,22,0),0)</f>
        <v>200000</v>
      </c>
      <c r="P69" s="64">
        <f>IFERROR(VLOOKUP(G69,'[1]MES VIGENCIA'!$C$5:$Z$113,24,0),0)</f>
        <v>0</v>
      </c>
      <c r="Q69" s="64">
        <f>IFERROR(VLOOKUP(G69,'[1]CONSOLIDADO VIGENCIA'!$C$5:$Z$119,24,0),0)</f>
        <v>200000</v>
      </c>
      <c r="R69" s="65">
        <f>IFERROR((M69/I69),0)</f>
        <v>0.26935751261293983</v>
      </c>
      <c r="S69" s="66">
        <f>IFERROR((O69/I69),0)</f>
        <v>5.9892990989788277E-3</v>
      </c>
      <c r="T69" s="67"/>
    </row>
    <row r="70" spans="1:20" s="68" customFormat="1" ht="30" customHeight="1" x14ac:dyDescent="0.2">
      <c r="A70" s="58">
        <v>2</v>
      </c>
      <c r="B70" s="59">
        <v>0</v>
      </c>
      <c r="C70" s="59">
        <v>4</v>
      </c>
      <c r="D70" s="60">
        <v>4</v>
      </c>
      <c r="E70" s="60">
        <v>23</v>
      </c>
      <c r="F70" s="60">
        <v>20</v>
      </c>
      <c r="G70" s="80" t="s">
        <v>144</v>
      </c>
      <c r="H70" s="63" t="s">
        <v>145</v>
      </c>
      <c r="I70" s="64">
        <f>IFERROR(VLOOKUP(G70,'[1]CONSOLIDADO VIGENCIA'!$C$5:$S$119,17,0),0)</f>
        <v>23772333</v>
      </c>
      <c r="J70" s="64">
        <f>IFERROR(VLOOKUP(G70,'[1]MES VIGENCIA'!$C$5:$U$113,19,0),0)</f>
        <v>495750</v>
      </c>
      <c r="K70" s="64">
        <f>IFERROR(VLOOKUP(G70,'[1]CONSOLIDADO VIGENCIA'!$C$5:$U$119,19,0),0)</f>
        <v>1995750</v>
      </c>
      <c r="L70" s="64">
        <f>IFERROR(VLOOKUP(G70,'[1]MES VIGENCIA'!$C$5:$W$113,21,0),0)</f>
        <v>495750</v>
      </c>
      <c r="M70" s="64">
        <f>IFERROR(VLOOKUP(G70,'[1]CONSOLIDADO VIGENCIA'!$C$5:$W$119,21,0),0)</f>
        <v>1995750</v>
      </c>
      <c r="N70" s="64">
        <f>IFERROR(VLOOKUP(G70,'[1]MES VIGENCIA'!$C$5:$X$113,22,0),0)</f>
        <v>495750</v>
      </c>
      <c r="O70" s="64">
        <f>IFERROR(VLOOKUP(G70,'[1]CONSOLIDADO VIGENCIA'!$C$5:$X$119,22,0),0)</f>
        <v>1995750</v>
      </c>
      <c r="P70" s="64">
        <f>IFERROR(VLOOKUP(G70,'[1]MES VIGENCIA'!$C$5:$Z$113,24,0),0)</f>
        <v>495750</v>
      </c>
      <c r="Q70" s="64">
        <f>IFERROR(VLOOKUP(G70,'[1]CONSOLIDADO VIGENCIA'!$C$5:$Z$119,24,0),0)</f>
        <v>1995750</v>
      </c>
      <c r="R70" s="65">
        <f>IFERROR((M70/I70),0)</f>
        <v>8.3952635191506031E-2</v>
      </c>
      <c r="S70" s="66">
        <f>IFERROR((O70/I70),0)</f>
        <v>8.3952635191506031E-2</v>
      </c>
      <c r="T70" s="67"/>
    </row>
    <row r="71" spans="1:20" s="56" customFormat="1" ht="30" customHeight="1" x14ac:dyDescent="0.2">
      <c r="A71" s="48">
        <v>2</v>
      </c>
      <c r="B71" s="49">
        <v>0</v>
      </c>
      <c r="C71" s="49">
        <v>4</v>
      </c>
      <c r="D71" s="69">
        <v>5</v>
      </c>
      <c r="E71" s="50"/>
      <c r="F71" s="50"/>
      <c r="G71" s="78" t="s">
        <v>146</v>
      </c>
      <c r="H71" s="57" t="s">
        <v>147</v>
      </c>
      <c r="I71" s="53">
        <f t="shared" ref="I71:Q71" si="27">SUM(I72:I78)</f>
        <v>1105378262</v>
      </c>
      <c r="J71" s="53">
        <f t="shared" si="27"/>
        <v>22000000</v>
      </c>
      <c r="K71" s="79">
        <f t="shared" si="27"/>
        <v>999084709.85000002</v>
      </c>
      <c r="L71" s="53">
        <f t="shared" si="27"/>
        <v>0</v>
      </c>
      <c r="M71" s="53">
        <f t="shared" si="27"/>
        <v>625478298.85000002</v>
      </c>
      <c r="N71" s="53">
        <f t="shared" si="27"/>
        <v>38713556</v>
      </c>
      <c r="O71" s="53">
        <f t="shared" si="27"/>
        <v>42863556</v>
      </c>
      <c r="P71" s="53">
        <f t="shared" si="27"/>
        <v>38713556</v>
      </c>
      <c r="Q71" s="53">
        <f t="shared" si="27"/>
        <v>42863556</v>
      </c>
      <c r="R71" s="54">
        <f>IFERROR((M71/I71),0)</f>
        <v>0.565850008410967</v>
      </c>
      <c r="S71" s="55">
        <f>IFERROR((O71/I71),0)</f>
        <v>3.8777274235921241E-2</v>
      </c>
      <c r="T71" s="71"/>
    </row>
    <row r="72" spans="1:20" s="68" customFormat="1" ht="30" customHeight="1" x14ac:dyDescent="0.2">
      <c r="A72" s="58">
        <v>2</v>
      </c>
      <c r="B72" s="59">
        <v>0</v>
      </c>
      <c r="C72" s="59">
        <v>4</v>
      </c>
      <c r="D72" s="60">
        <v>5</v>
      </c>
      <c r="E72" s="60">
        <v>1</v>
      </c>
      <c r="F72" s="60">
        <v>20</v>
      </c>
      <c r="G72" s="80" t="s">
        <v>148</v>
      </c>
      <c r="H72" s="82" t="s">
        <v>149</v>
      </c>
      <c r="I72" s="64">
        <f>IFERROR(VLOOKUP(G72,'[1]CONSOLIDADO VIGENCIA'!$C$5:$S$119,17,0),0)</f>
        <v>587687780</v>
      </c>
      <c r="J72" s="64">
        <f>IFERROR(VLOOKUP(G72,'[1]MES VIGENCIA'!$C$5:$U$113,19,0),0)</f>
        <v>0</v>
      </c>
      <c r="K72" s="81">
        <f>IFERROR(VLOOKUP(G72,'[1]CONSOLIDADO VIGENCIA'!$C$5:$U$119,19,0),0)</f>
        <v>577592688.25999999</v>
      </c>
      <c r="L72" s="64">
        <f>IFERROR(VLOOKUP(G72,'[1]MES VIGENCIA'!$C$5:$W$113,21,0),0)</f>
        <v>0</v>
      </c>
      <c r="M72" s="64">
        <f>IFERROR(VLOOKUP(G72,'[1]CONSOLIDADO VIGENCIA'!$C$5:$W$119,21,0),0)</f>
        <v>485288600.25999999</v>
      </c>
      <c r="N72" s="64">
        <f>IFERROR(VLOOKUP(G72,'[1]MES VIGENCIA'!$C$5:$X$113,22,0),0)</f>
        <v>38713556</v>
      </c>
      <c r="O72" s="64">
        <f>IFERROR(VLOOKUP(G72,'[1]CONSOLIDADO VIGENCIA'!$C$5:$X$119,22,0),0)</f>
        <v>38863556</v>
      </c>
      <c r="P72" s="64">
        <f>IFERROR(VLOOKUP(G72,'[1]MES VIGENCIA'!$C$5:$Z$113,24,0),0)</f>
        <v>38713556</v>
      </c>
      <c r="Q72" s="64">
        <f>IFERROR(VLOOKUP(G72,'[1]CONSOLIDADO VIGENCIA'!$C$5:$Z$119,24,0),0)</f>
        <v>38863556</v>
      </c>
      <c r="R72" s="65">
        <f>IFERROR((M72/I72),0)</f>
        <v>0.82575921565018762</v>
      </c>
      <c r="S72" s="66">
        <f>IFERROR((O72/I72),0)</f>
        <v>6.6129596909433777E-2</v>
      </c>
      <c r="T72" s="67"/>
    </row>
    <row r="73" spans="1:20" s="68" customFormat="1" ht="30" customHeight="1" x14ac:dyDescent="0.2">
      <c r="A73" s="58">
        <v>2</v>
      </c>
      <c r="B73" s="59">
        <v>0</v>
      </c>
      <c r="C73" s="59">
        <v>4</v>
      </c>
      <c r="D73" s="60">
        <v>5</v>
      </c>
      <c r="E73" s="60">
        <v>2</v>
      </c>
      <c r="F73" s="60">
        <v>20</v>
      </c>
      <c r="G73" s="80" t="s">
        <v>150</v>
      </c>
      <c r="H73" s="82" t="s">
        <v>151</v>
      </c>
      <c r="I73" s="64">
        <f>IFERROR(VLOOKUP(G73,'[1]CONSOLIDADO VIGENCIA'!$C$5:$S$119,17,0),0)</f>
        <v>35658500</v>
      </c>
      <c r="J73" s="64">
        <f>IFERROR(VLOOKUP(G73,'[1]MES VIGENCIA'!$C$5:$U$113,19,0),0)</f>
        <v>0</v>
      </c>
      <c r="K73" s="64">
        <f>IFERROR(VLOOKUP(G73,'[1]CONSOLIDADO VIGENCIA'!$C$5:$U$119,19,0),0)</f>
        <v>22150000</v>
      </c>
      <c r="L73" s="64">
        <f>IFERROR(VLOOKUP(G73,'[1]MES VIGENCIA'!$C$5:$W$113,21,0),0)</f>
        <v>0</v>
      </c>
      <c r="M73" s="64">
        <f>IFERROR(VLOOKUP(G73,'[1]CONSOLIDADO VIGENCIA'!$C$5:$W$119,21,0),0)</f>
        <v>7471356</v>
      </c>
      <c r="N73" s="64">
        <f>IFERROR(VLOOKUP(G73,'[1]MES VIGENCIA'!$C$5:$X$113,22,0),0)</f>
        <v>0</v>
      </c>
      <c r="O73" s="64">
        <f>IFERROR(VLOOKUP(G73,'[1]CONSOLIDADO VIGENCIA'!$C$5:$X$119,22,0),0)</f>
        <v>150000</v>
      </c>
      <c r="P73" s="64">
        <f>IFERROR(VLOOKUP(G73,'[1]MES VIGENCIA'!$C$5:$Z$113,24,0),0)</f>
        <v>0</v>
      </c>
      <c r="Q73" s="64">
        <f>IFERROR(VLOOKUP(G73,'[1]CONSOLIDADO VIGENCIA'!$C$5:$Z$119,24,0),0)</f>
        <v>150000</v>
      </c>
      <c r="R73" s="65">
        <f>IFERROR((M73/I73),0)</f>
        <v>0.20952524643493137</v>
      </c>
      <c r="S73" s="66">
        <f>IFERROR((O73/I73),0)</f>
        <v>4.206570663376194E-3</v>
      </c>
      <c r="T73" s="67"/>
    </row>
    <row r="74" spans="1:20" s="68" customFormat="1" ht="30" customHeight="1" x14ac:dyDescent="0.2">
      <c r="A74" s="58">
        <v>2</v>
      </c>
      <c r="B74" s="59">
        <v>0</v>
      </c>
      <c r="C74" s="59">
        <v>4</v>
      </c>
      <c r="D74" s="60">
        <v>5</v>
      </c>
      <c r="E74" s="60">
        <v>6</v>
      </c>
      <c r="F74" s="60">
        <v>20</v>
      </c>
      <c r="G74" s="80" t="s">
        <v>152</v>
      </c>
      <c r="H74" s="82" t="s">
        <v>153</v>
      </c>
      <c r="I74" s="64">
        <f>IFERROR(VLOOKUP(G74,'[1]CONSOLIDADO VIGENCIA'!$C$5:$S$119,17,0),0)</f>
        <v>68234388</v>
      </c>
      <c r="J74" s="64">
        <f>IFERROR(VLOOKUP(G74,'[1]MES VIGENCIA'!$C$5:$U$113,19,0),0)</f>
        <v>0</v>
      </c>
      <c r="K74" s="64">
        <f>IFERROR(VLOOKUP(G74,'[1]CONSOLIDADO VIGENCIA'!$C$5:$U$119,19,0),0)</f>
        <v>60036467</v>
      </c>
      <c r="L74" s="64">
        <f>IFERROR(VLOOKUP(G74,'[1]MES VIGENCIA'!$C$5:$W$113,21,0),0)</f>
        <v>0</v>
      </c>
      <c r="M74" s="64">
        <f>IFERROR(VLOOKUP(G74,'[1]CONSOLIDADO VIGENCIA'!$C$5:$W$119,21,0),0)</f>
        <v>150000</v>
      </c>
      <c r="N74" s="64">
        <f>IFERROR(VLOOKUP(G74,'[1]MES VIGENCIA'!$C$5:$X$113,22,0),0)</f>
        <v>0</v>
      </c>
      <c r="O74" s="64">
        <f>IFERROR(VLOOKUP(G74,'[1]CONSOLIDADO VIGENCIA'!$C$5:$X$119,22,0),0)</f>
        <v>150000</v>
      </c>
      <c r="P74" s="64">
        <f>IFERROR(VLOOKUP(G74,'[1]MES VIGENCIA'!$C$5:$Z$113,24,0),0)</f>
        <v>0</v>
      </c>
      <c r="Q74" s="64">
        <f>IFERROR(VLOOKUP(G74,'[1]CONSOLIDADO VIGENCIA'!$C$5:$Z$119,24,0),0)</f>
        <v>150000</v>
      </c>
      <c r="R74" s="65">
        <f>IFERROR((M74/I74),0)</f>
        <v>2.1983050540440108E-3</v>
      </c>
      <c r="S74" s="66">
        <f>IFERROR((O74/I74),0)</f>
        <v>2.1983050540440108E-3</v>
      </c>
      <c r="T74" s="67"/>
    </row>
    <row r="75" spans="1:20" s="68" customFormat="1" ht="30" customHeight="1" x14ac:dyDescent="0.2">
      <c r="A75" s="58">
        <v>2</v>
      </c>
      <c r="B75" s="59">
        <v>0</v>
      </c>
      <c r="C75" s="59">
        <v>4</v>
      </c>
      <c r="D75" s="60">
        <v>5</v>
      </c>
      <c r="E75" s="60">
        <v>8</v>
      </c>
      <c r="F75" s="60">
        <v>20</v>
      </c>
      <c r="G75" s="80" t="s">
        <v>154</v>
      </c>
      <c r="H75" s="82" t="s">
        <v>155</v>
      </c>
      <c r="I75" s="64">
        <f>IFERROR(VLOOKUP(G75,'[1]CONSOLIDADO VIGENCIA'!$C$5:$S$119,17,0),0)</f>
        <v>103013445</v>
      </c>
      <c r="J75" s="64">
        <f>IFERROR(VLOOKUP(G75,'[1]MES VIGENCIA'!$C$5:$U$113,19,0),0)</f>
        <v>0</v>
      </c>
      <c r="K75" s="64">
        <f>IFERROR(VLOOKUP(G75,'[1]CONSOLIDADO VIGENCIA'!$C$5:$U$119,19,0),0)</f>
        <v>63445752.710000001</v>
      </c>
      <c r="L75" s="64">
        <f>IFERROR(VLOOKUP(G75,'[1]MES VIGENCIA'!$C$5:$W$113,21,0),0)</f>
        <v>0</v>
      </c>
      <c r="M75" s="64">
        <f>IFERROR(VLOOKUP(G75,'[1]CONSOLIDADO VIGENCIA'!$C$5:$W$119,21,0),0)</f>
        <v>63445752.710000001</v>
      </c>
      <c r="N75" s="64">
        <f>IFERROR(VLOOKUP(G75,'[1]MES VIGENCIA'!$C$5:$X$113,22,0),0)</f>
        <v>0</v>
      </c>
      <c r="O75" s="64">
        <f>IFERROR(VLOOKUP(G75,'[1]CONSOLIDADO VIGENCIA'!$C$5:$X$119,22,0),0)</f>
        <v>0</v>
      </c>
      <c r="P75" s="64">
        <f>IFERROR(VLOOKUP(G75,'[1]MES VIGENCIA'!$C$5:$Z$113,24,0),0)</f>
        <v>0</v>
      </c>
      <c r="Q75" s="64">
        <f>IFERROR(VLOOKUP(G75,'[1]CONSOLIDADO VIGENCIA'!$C$5:$Z$119,24,0),0)</f>
        <v>0</v>
      </c>
      <c r="R75" s="65">
        <f>IFERROR((M75/I75),0)</f>
        <v>0.615897786060839</v>
      </c>
      <c r="S75" s="66">
        <f>IFERROR((O75/I75),0)</f>
        <v>0</v>
      </c>
      <c r="T75" s="67"/>
    </row>
    <row r="76" spans="1:20" s="68" customFormat="1" ht="30" customHeight="1" x14ac:dyDescent="0.2">
      <c r="A76" s="58">
        <v>2</v>
      </c>
      <c r="B76" s="59">
        <v>0</v>
      </c>
      <c r="C76" s="59">
        <v>4</v>
      </c>
      <c r="D76" s="60">
        <v>5</v>
      </c>
      <c r="E76" s="60">
        <v>9</v>
      </c>
      <c r="F76" s="60">
        <v>20</v>
      </c>
      <c r="G76" s="80" t="s">
        <v>156</v>
      </c>
      <c r="H76" s="82" t="s">
        <v>157</v>
      </c>
      <c r="I76" s="64">
        <f>IFERROR(VLOOKUP(G76,'[1]CONSOLIDADO VIGENCIA'!$C$5:$S$119,17,0),0)</f>
        <v>55468778</v>
      </c>
      <c r="J76" s="64">
        <f>IFERROR(VLOOKUP(G76,'[1]MES VIGENCIA'!$C$5:$U$113,19,0),0)</f>
        <v>0</v>
      </c>
      <c r="K76" s="81">
        <f>IFERROR(VLOOKUP(G76,'[1]CONSOLIDADO VIGENCIA'!$C$5:$U$119,19,0),0)</f>
        <v>30691036.879999999</v>
      </c>
      <c r="L76" s="64">
        <f>IFERROR(VLOOKUP(G76,'[1]MES VIGENCIA'!$C$5:$W$113,21,0),0)</f>
        <v>0</v>
      </c>
      <c r="M76" s="64">
        <f>IFERROR(VLOOKUP(G76,'[1]CONSOLIDADO VIGENCIA'!$C$5:$W$119,21,0),0)</f>
        <v>30691036.879999999</v>
      </c>
      <c r="N76" s="64">
        <f>IFERROR(VLOOKUP(G76,'[1]MES VIGENCIA'!$C$5:$X$113,22,0),0)</f>
        <v>0</v>
      </c>
      <c r="O76" s="64">
        <f>IFERROR(VLOOKUP(G76,'[1]CONSOLIDADO VIGENCIA'!$C$5:$X$119,22,0),0)</f>
        <v>3500000</v>
      </c>
      <c r="P76" s="64">
        <f>IFERROR(VLOOKUP(G76,'[1]MES VIGENCIA'!$C$5:$Z$113,24,0),0)</f>
        <v>0</v>
      </c>
      <c r="Q76" s="64">
        <f>IFERROR(VLOOKUP(G76,'[1]CONSOLIDADO VIGENCIA'!$C$5:$Z$119,24,0),0)</f>
        <v>3500000</v>
      </c>
      <c r="R76" s="65">
        <f>IFERROR((M76/I76),0)</f>
        <v>0.55330292078906085</v>
      </c>
      <c r="S76" s="66">
        <f>IFERROR((O76/I76),0)</f>
        <v>6.3098559697853815E-2</v>
      </c>
      <c r="T76" s="67"/>
    </row>
    <row r="77" spans="1:20" s="68" customFormat="1" ht="30" customHeight="1" x14ac:dyDescent="0.2">
      <c r="A77" s="58">
        <v>2</v>
      </c>
      <c r="B77" s="59">
        <v>0</v>
      </c>
      <c r="C77" s="59">
        <v>4</v>
      </c>
      <c r="D77" s="60">
        <v>5</v>
      </c>
      <c r="E77" s="60">
        <v>10</v>
      </c>
      <c r="F77" s="60">
        <v>20</v>
      </c>
      <c r="G77" s="80" t="s">
        <v>158</v>
      </c>
      <c r="H77" s="82" t="s">
        <v>159</v>
      </c>
      <c r="I77" s="64">
        <f>IFERROR(VLOOKUP(G77,'[1]CONSOLIDADO VIGENCIA'!$C$5:$S$119,17,0),0)</f>
        <v>244968765</v>
      </c>
      <c r="J77" s="64">
        <f>IFERROR(VLOOKUP(G77,'[1]MES VIGENCIA'!$C$5:$U$113,19,0),0)</f>
        <v>22000000</v>
      </c>
      <c r="K77" s="81">
        <f>IFERROR(VLOOKUP(G77,'[1]CONSOLIDADO VIGENCIA'!$C$5:$U$119,19,0),0)</f>
        <v>244968765</v>
      </c>
      <c r="L77" s="64">
        <f>IFERROR(VLOOKUP(G77,'[1]MES VIGENCIA'!$C$5:$W$113,21,0),0)</f>
        <v>0</v>
      </c>
      <c r="M77" s="64">
        <f>IFERROR(VLOOKUP(G77,'[1]CONSOLIDADO VIGENCIA'!$C$5:$W$119,21,0),0)</f>
        <v>38231553</v>
      </c>
      <c r="N77" s="64">
        <f>IFERROR(VLOOKUP(G77,'[1]MES VIGENCIA'!$C$5:$X$113,22,0),0)</f>
        <v>0</v>
      </c>
      <c r="O77" s="64">
        <f>IFERROR(VLOOKUP(G77,'[1]CONSOLIDADO VIGENCIA'!$C$5:$X$119,22,0),0)</f>
        <v>0</v>
      </c>
      <c r="P77" s="64">
        <f>IFERROR(VLOOKUP(G77,'[1]MES VIGENCIA'!$C$5:$Z$113,24,0),0)</f>
        <v>0</v>
      </c>
      <c r="Q77" s="64">
        <f>IFERROR(VLOOKUP(G77,'[1]CONSOLIDADO VIGENCIA'!$C$5:$Z$119,24,0),0)</f>
        <v>0</v>
      </c>
      <c r="R77" s="65">
        <f>IFERROR((M77/I77),0)</f>
        <v>0.15606705205865737</v>
      </c>
      <c r="S77" s="66">
        <f>IFERROR((O77/I77),0)</f>
        <v>0</v>
      </c>
      <c r="T77" s="67"/>
    </row>
    <row r="78" spans="1:20" s="68" customFormat="1" ht="30" customHeight="1" x14ac:dyDescent="0.2">
      <c r="A78" s="58">
        <v>2</v>
      </c>
      <c r="B78" s="59">
        <v>0</v>
      </c>
      <c r="C78" s="59">
        <v>4</v>
      </c>
      <c r="D78" s="60">
        <v>5</v>
      </c>
      <c r="E78" s="60">
        <v>12</v>
      </c>
      <c r="F78" s="60">
        <v>20</v>
      </c>
      <c r="G78" s="80" t="s">
        <v>160</v>
      </c>
      <c r="H78" s="82" t="s">
        <v>161</v>
      </c>
      <c r="I78" s="64">
        <f>IFERROR(VLOOKUP(G78,'[1]CONSOLIDADO VIGENCIA'!$C$5:$S$119,17,0),0)</f>
        <v>10346606</v>
      </c>
      <c r="J78" s="64">
        <f>IFERROR(VLOOKUP(G78,'[1]MES VIGENCIA'!$C$5:$U$113,19,0),0)</f>
        <v>0</v>
      </c>
      <c r="K78" s="64">
        <f>IFERROR(VLOOKUP(G78,'[1]CONSOLIDADO VIGENCIA'!$C$5:$U$119,19,0),0)</f>
        <v>200000</v>
      </c>
      <c r="L78" s="64">
        <f>IFERROR(VLOOKUP(G78,'[1]MES VIGENCIA'!$C$5:$W$113,21,0),0)</f>
        <v>0</v>
      </c>
      <c r="M78" s="64">
        <f>IFERROR(VLOOKUP(G78,'[1]CONSOLIDADO VIGENCIA'!$C$5:$W$119,21,0),0)</f>
        <v>200000</v>
      </c>
      <c r="N78" s="64">
        <f>IFERROR(VLOOKUP(G78,'[1]MES VIGENCIA'!$C$5:$X$113,22,0),0)</f>
        <v>0</v>
      </c>
      <c r="O78" s="64">
        <f>IFERROR(VLOOKUP(G78,'[1]CONSOLIDADO VIGENCIA'!$C$5:$X$119,22,0),0)</f>
        <v>200000</v>
      </c>
      <c r="P78" s="64">
        <f>IFERROR(VLOOKUP(G78,'[1]MES VIGENCIA'!$C$5:$Z$113,24,0),0)</f>
        <v>0</v>
      </c>
      <c r="Q78" s="64">
        <f>IFERROR(VLOOKUP(G78,'[1]CONSOLIDADO VIGENCIA'!$C$5:$Z$119,24,0),0)</f>
        <v>200000</v>
      </c>
      <c r="R78" s="65">
        <f>IFERROR((M78/I78),0)</f>
        <v>1.9330010246838433E-2</v>
      </c>
      <c r="S78" s="66">
        <f>IFERROR((O78/I78),0)</f>
        <v>1.9330010246838433E-2</v>
      </c>
      <c r="T78" s="67"/>
    </row>
    <row r="79" spans="1:20" s="56" customFormat="1" ht="30" customHeight="1" x14ac:dyDescent="0.2">
      <c r="A79" s="48">
        <v>2</v>
      </c>
      <c r="B79" s="49">
        <v>0</v>
      </c>
      <c r="C79" s="49">
        <v>4</v>
      </c>
      <c r="D79" s="69">
        <v>6</v>
      </c>
      <c r="E79" s="50"/>
      <c r="F79" s="50"/>
      <c r="G79" s="78" t="s">
        <v>162</v>
      </c>
      <c r="H79" s="57" t="s">
        <v>163</v>
      </c>
      <c r="I79" s="53">
        <f t="shared" ref="I79:Q79" si="28">SUM(I80:I82)</f>
        <v>97102778</v>
      </c>
      <c r="J79" s="53">
        <f t="shared" si="28"/>
        <v>99000</v>
      </c>
      <c r="K79" s="53">
        <f t="shared" si="28"/>
        <v>42737782</v>
      </c>
      <c r="L79" s="53">
        <f t="shared" si="28"/>
        <v>99000</v>
      </c>
      <c r="M79" s="53">
        <f t="shared" si="28"/>
        <v>26372445</v>
      </c>
      <c r="N79" s="53">
        <f t="shared" si="28"/>
        <v>99000</v>
      </c>
      <c r="O79" s="53">
        <f t="shared" si="28"/>
        <v>699000</v>
      </c>
      <c r="P79" s="53">
        <f t="shared" si="28"/>
        <v>99000</v>
      </c>
      <c r="Q79" s="53">
        <f t="shared" si="28"/>
        <v>699000</v>
      </c>
      <c r="R79" s="54">
        <f>IFERROR((M79/I79),0)</f>
        <v>0.27159310519416857</v>
      </c>
      <c r="S79" s="55">
        <f>IFERROR((O79/I79),0)</f>
        <v>7.1985582122068639E-3</v>
      </c>
      <c r="T79" s="71"/>
    </row>
    <row r="80" spans="1:20" s="68" customFormat="1" ht="30" customHeight="1" x14ac:dyDescent="0.2">
      <c r="A80" s="58">
        <v>2</v>
      </c>
      <c r="B80" s="59">
        <v>0</v>
      </c>
      <c r="C80" s="59">
        <v>4</v>
      </c>
      <c r="D80" s="60">
        <v>6</v>
      </c>
      <c r="E80" s="60">
        <v>2</v>
      </c>
      <c r="F80" s="60">
        <v>20</v>
      </c>
      <c r="G80" s="80" t="s">
        <v>164</v>
      </c>
      <c r="H80" s="63" t="s">
        <v>165</v>
      </c>
      <c r="I80" s="64">
        <f>IFERROR(VLOOKUP(G80,'[1]CONSOLIDADO VIGENCIA'!$C$5:$S$119,17,0),0)</f>
        <v>57482223</v>
      </c>
      <c r="J80" s="64">
        <f>IFERROR(VLOOKUP(G80,'[1]MES VIGENCIA'!$C$5:$U$113,19,0),0)</f>
        <v>99000</v>
      </c>
      <c r="K80" s="64">
        <f>IFERROR(VLOOKUP(G80,'[1]CONSOLIDADO VIGENCIA'!$C$5:$U$119,19,0),0)</f>
        <v>42237782</v>
      </c>
      <c r="L80" s="64">
        <f>IFERROR(VLOOKUP(G80,'[1]MES VIGENCIA'!$C$5:$W$113,21,0),0)</f>
        <v>99000</v>
      </c>
      <c r="M80" s="64">
        <f>IFERROR(VLOOKUP(G80,'[1]CONSOLIDADO VIGENCIA'!$C$5:$W$119,21,0),0)</f>
        <v>25872445</v>
      </c>
      <c r="N80" s="64">
        <f>IFERROR(VLOOKUP(G80,'[1]MES VIGENCIA'!$C$5:$X$113,22,0),0)</f>
        <v>99000</v>
      </c>
      <c r="O80" s="64">
        <f>IFERROR(VLOOKUP(G80,'[1]CONSOLIDADO VIGENCIA'!$C$5:$X$119,22,0),0)</f>
        <v>199000</v>
      </c>
      <c r="P80" s="64">
        <f>IFERROR(VLOOKUP(G80,'[1]MES VIGENCIA'!$C$5:$Z$113,24,0),0)</f>
        <v>99000</v>
      </c>
      <c r="Q80" s="64">
        <f>IFERROR(VLOOKUP(G80,'[1]CONSOLIDADO VIGENCIA'!$C$5:$Z$119,24,0),0)</f>
        <v>199000</v>
      </c>
      <c r="R80" s="65">
        <f>IFERROR((M80/I80),0)</f>
        <v>0.45009471884899094</v>
      </c>
      <c r="S80" s="66">
        <f>IFERROR((O80/I80),0)</f>
        <v>3.4619398766119395E-3</v>
      </c>
      <c r="T80" s="67"/>
    </row>
    <row r="81" spans="1:20" s="68" customFormat="1" ht="30" customHeight="1" x14ac:dyDescent="0.2">
      <c r="A81" s="58">
        <v>2</v>
      </c>
      <c r="B81" s="59">
        <v>0</v>
      </c>
      <c r="C81" s="59">
        <v>4</v>
      </c>
      <c r="D81" s="60">
        <v>6</v>
      </c>
      <c r="E81" s="60">
        <v>3</v>
      </c>
      <c r="F81" s="60">
        <v>20</v>
      </c>
      <c r="G81" s="80" t="s">
        <v>166</v>
      </c>
      <c r="H81" s="63" t="s">
        <v>167</v>
      </c>
      <c r="I81" s="64">
        <f>IFERROR(VLOOKUP(G81,'[1]CONSOLIDADO VIGENCIA'!$C$5:$S$119,19,0),0)</f>
        <v>0</v>
      </c>
      <c r="J81" s="64">
        <f>IFERROR(VLOOKUP(G81,'[1]MES VIGENCIA'!$C$5:$U$113,19,0),0)</f>
        <v>0</v>
      </c>
      <c r="K81" s="64">
        <f>IFERROR(VLOOKUP(G81,'[1]CONSOLIDADO VIGENCIA'!$C$5:$U$119,19,0),0)</f>
        <v>0</v>
      </c>
      <c r="L81" s="64">
        <f>IFERROR(VLOOKUP(G81,'[1]MES VIGENCIA'!$C$5:$W$113,21,0),0)</f>
        <v>0</v>
      </c>
      <c r="M81" s="64">
        <f>IFERROR(VLOOKUP(G81,'[1]CONSOLIDADO VIGENCIA'!$C$5:$W$119,21,0),0)</f>
        <v>0</v>
      </c>
      <c r="N81" s="64">
        <f>IFERROR(VLOOKUP(G81,'[1]MES VIGENCIA'!$C$5:$X$113,22,0),0)</f>
        <v>0</v>
      </c>
      <c r="O81" s="64">
        <f>IFERROR(VLOOKUP(G81,'[1]CONSOLIDADO VIGENCIA'!$C$5:$X$119,22,0),0)</f>
        <v>0</v>
      </c>
      <c r="P81" s="64">
        <f>IFERROR(VLOOKUP(G81,'[1]MES VIGENCIA'!$C$5:$Z$113,24,0),0)</f>
        <v>0</v>
      </c>
      <c r="Q81" s="64">
        <f>IFERROR(VLOOKUP(G81,'[1]CONSOLIDADO VIGENCIA'!$C$5:$Z$119,24,0),0)</f>
        <v>0</v>
      </c>
      <c r="R81" s="65">
        <f>IFERROR((M81/I81),0)</f>
        <v>0</v>
      </c>
      <c r="S81" s="66">
        <f>IFERROR((O81/I81),0)</f>
        <v>0</v>
      </c>
      <c r="T81" s="67"/>
    </row>
    <row r="82" spans="1:20" s="68" customFormat="1" ht="30" customHeight="1" x14ac:dyDescent="0.2">
      <c r="A82" s="58">
        <v>2</v>
      </c>
      <c r="B82" s="59">
        <v>0</v>
      </c>
      <c r="C82" s="59">
        <v>4</v>
      </c>
      <c r="D82" s="60">
        <v>6</v>
      </c>
      <c r="E82" s="60">
        <v>7</v>
      </c>
      <c r="F82" s="60">
        <v>20</v>
      </c>
      <c r="G82" s="80" t="s">
        <v>168</v>
      </c>
      <c r="H82" s="63" t="s">
        <v>169</v>
      </c>
      <c r="I82" s="64">
        <f>IFERROR(VLOOKUP(G82,'[1]CONSOLIDADO VIGENCIA'!$C$5:$S$119,17,0),0)</f>
        <v>39620555</v>
      </c>
      <c r="J82" s="64">
        <f>IFERROR(VLOOKUP(G82,'[1]MES VIGENCIA'!$C$5:$U$113,19,0),0)</f>
        <v>0</v>
      </c>
      <c r="K82" s="64">
        <f>IFERROR(VLOOKUP(G82,'[1]CONSOLIDADO VIGENCIA'!$C$5:$U$119,19,0),0)</f>
        <v>500000</v>
      </c>
      <c r="L82" s="64">
        <f>IFERROR(VLOOKUP(G82,'[1]MES VIGENCIA'!$C$5:$W$113,21,0),0)</f>
        <v>0</v>
      </c>
      <c r="M82" s="64">
        <f>IFERROR(VLOOKUP(G82,'[1]CONSOLIDADO VIGENCIA'!$C$5:$W$119,21,0),0)</f>
        <v>500000</v>
      </c>
      <c r="N82" s="64">
        <f>IFERROR(VLOOKUP(G82,'[1]MES VIGENCIA'!$C$5:$X$113,22,0),0)</f>
        <v>0</v>
      </c>
      <c r="O82" s="64">
        <f>IFERROR(VLOOKUP(G82,'[1]CONSOLIDADO VIGENCIA'!$C$5:$X$119,22,0),0)</f>
        <v>500000</v>
      </c>
      <c r="P82" s="64">
        <f>IFERROR(VLOOKUP(G82,'[1]MES VIGENCIA'!$C$5:$Z$113,24,0),0)</f>
        <v>0</v>
      </c>
      <c r="Q82" s="64">
        <f>IFERROR(VLOOKUP(G82,'[1]CONSOLIDADO VIGENCIA'!$C$5:$Z$119,24,0),0)</f>
        <v>500000</v>
      </c>
      <c r="R82" s="65">
        <f>IFERROR((M82/I82),0)</f>
        <v>1.2619712167080951E-2</v>
      </c>
      <c r="S82" s="66">
        <f>IFERROR((O82/I82),0)</f>
        <v>1.2619712167080951E-2</v>
      </c>
      <c r="T82" s="67"/>
    </row>
    <row r="83" spans="1:20" s="56" customFormat="1" ht="30" customHeight="1" x14ac:dyDescent="0.2">
      <c r="A83" s="48">
        <v>2</v>
      </c>
      <c r="B83" s="49">
        <v>0</v>
      </c>
      <c r="C83" s="49">
        <v>4</v>
      </c>
      <c r="D83" s="69">
        <v>7</v>
      </c>
      <c r="E83" s="50"/>
      <c r="F83" s="50"/>
      <c r="G83" s="78" t="s">
        <v>170</v>
      </c>
      <c r="H83" s="57" t="s">
        <v>171</v>
      </c>
      <c r="I83" s="53">
        <f>SUM(I84:I85)</f>
        <v>31438644</v>
      </c>
      <c r="J83" s="53">
        <f t="shared" ref="J83:O83" si="29">SUM(J84:J85)</f>
        <v>-5878633</v>
      </c>
      <c r="K83" s="53">
        <f t="shared" si="29"/>
        <v>5878633</v>
      </c>
      <c r="L83" s="53">
        <f t="shared" si="29"/>
        <v>0</v>
      </c>
      <c r="M83" s="53">
        <f t="shared" si="29"/>
        <v>5878633</v>
      </c>
      <c r="N83" s="53">
        <f t="shared" si="29"/>
        <v>0</v>
      </c>
      <c r="O83" s="53">
        <f t="shared" si="29"/>
        <v>0</v>
      </c>
      <c r="P83" s="53">
        <f>SUM(P84:P85)</f>
        <v>0</v>
      </c>
      <c r="Q83" s="53">
        <f>SUM(Q84:Q85)</f>
        <v>0</v>
      </c>
      <c r="R83" s="54">
        <f>IFERROR((M83/I83),0)</f>
        <v>0.18698748584703589</v>
      </c>
      <c r="S83" s="55">
        <f>IFERROR((O83/I83),0)</f>
        <v>0</v>
      </c>
      <c r="T83" s="71"/>
    </row>
    <row r="84" spans="1:20" s="68" customFormat="1" ht="30" customHeight="1" x14ac:dyDescent="0.2">
      <c r="A84" s="58">
        <v>2</v>
      </c>
      <c r="B84" s="59">
        <v>0</v>
      </c>
      <c r="C84" s="59">
        <v>4</v>
      </c>
      <c r="D84" s="60">
        <v>7</v>
      </c>
      <c r="E84" s="60">
        <v>5</v>
      </c>
      <c r="F84" s="60">
        <v>20</v>
      </c>
      <c r="G84" s="80" t="s">
        <v>172</v>
      </c>
      <c r="H84" s="63" t="s">
        <v>173</v>
      </c>
      <c r="I84" s="64">
        <f>IFERROR(VLOOKUP(G84,'[1]CONSOLIDADO VIGENCIA'!$C$5:$S$119,17,0),0)</f>
        <v>17635900</v>
      </c>
      <c r="J84" s="64">
        <f>IFERROR(VLOOKUP(G84,'[1]MES VIGENCIA'!$C$5:$U$113,19,0),0)</f>
        <v>0</v>
      </c>
      <c r="K84" s="64">
        <f>IFERROR(VLOOKUP(G84,'[1]CONSOLIDADO VIGENCIA'!$C$5:$U$119,19,0),0)</f>
        <v>0</v>
      </c>
      <c r="L84" s="64">
        <f>IFERROR(VLOOKUP(G84,'[1]MES VIGENCIA'!$C$5:$W$113,21,0),0)</f>
        <v>0</v>
      </c>
      <c r="M84" s="64">
        <f>IFERROR(VLOOKUP(G84,'[1]CONSOLIDADO VIGENCIA'!$C$5:$W$119,21,0),0)</f>
        <v>0</v>
      </c>
      <c r="N84" s="64">
        <f>IFERROR(VLOOKUP(G84,'[1]MES VIGENCIA'!$C$5:$X$113,22,0),0)</f>
        <v>0</v>
      </c>
      <c r="O84" s="64">
        <f>IFERROR(VLOOKUP(G84,'[1]CONSOLIDADO VIGENCIA'!$C$5:$X$119,22,0),0)</f>
        <v>0</v>
      </c>
      <c r="P84" s="64">
        <f>IFERROR(VLOOKUP(G84,'[1]MES VIGENCIA'!$C$5:$Z$113,24,0),0)</f>
        <v>0</v>
      </c>
      <c r="Q84" s="64">
        <f>IFERROR(VLOOKUP(G84,'[1]CONSOLIDADO VIGENCIA'!$C$5:$Z$119,24,0),0)</f>
        <v>0</v>
      </c>
      <c r="R84" s="65">
        <f>IFERROR((M84/I84),0)</f>
        <v>0</v>
      </c>
      <c r="S84" s="66">
        <f>IFERROR((O84/I84),0)</f>
        <v>0</v>
      </c>
      <c r="T84" s="67"/>
    </row>
    <row r="85" spans="1:20" s="68" customFormat="1" ht="30" customHeight="1" x14ac:dyDescent="0.2">
      <c r="A85" s="58">
        <v>2</v>
      </c>
      <c r="B85" s="59">
        <v>0</v>
      </c>
      <c r="C85" s="59">
        <v>4</v>
      </c>
      <c r="D85" s="60">
        <v>7</v>
      </c>
      <c r="E85" s="60">
        <v>6</v>
      </c>
      <c r="F85" s="60">
        <v>20</v>
      </c>
      <c r="G85" s="80" t="s">
        <v>174</v>
      </c>
      <c r="H85" s="63" t="s">
        <v>175</v>
      </c>
      <c r="I85" s="64">
        <f>IFERROR(VLOOKUP(G85,'[1]CONSOLIDADO VIGENCIA'!$C$5:$S$119,17,0),0)</f>
        <v>13802744</v>
      </c>
      <c r="J85" s="64">
        <f>IFERROR(VLOOKUP(G85,'[1]MES VIGENCIA'!$C$5:$U$113,19,0),0)</f>
        <v>-5878633</v>
      </c>
      <c r="K85" s="64">
        <f>IFERROR(VLOOKUP(G85,'[1]CONSOLIDADO VIGENCIA'!$C$5:$U$119,19,0),0)</f>
        <v>5878633</v>
      </c>
      <c r="L85" s="64">
        <f>IFERROR(VLOOKUP(G85,'[1]MES VIGENCIA'!$C$5:$W$113,21,0),0)</f>
        <v>0</v>
      </c>
      <c r="M85" s="64">
        <f>IFERROR(VLOOKUP(G85,'[1]CONSOLIDADO VIGENCIA'!$C$5:$W$119,21,0),0)</f>
        <v>5878633</v>
      </c>
      <c r="N85" s="64">
        <f>IFERROR(VLOOKUP(G85,'[1]MES VIGENCIA'!$C$5:$X$113,22,0),0)</f>
        <v>0</v>
      </c>
      <c r="O85" s="64">
        <f>IFERROR(VLOOKUP(G85,'[1]CONSOLIDADO VIGENCIA'!$C$5:$X$119,22,0),0)</f>
        <v>0</v>
      </c>
      <c r="P85" s="64">
        <f>IFERROR(VLOOKUP(G85,'[1]MES VIGENCIA'!$C$5:$Z$113,24,0),0)</f>
        <v>0</v>
      </c>
      <c r="Q85" s="64">
        <f>IFERROR(VLOOKUP(G85,'[1]CONSOLIDADO VIGENCIA'!$C$5:$Z$119,24,0),0)</f>
        <v>0</v>
      </c>
      <c r="R85" s="65">
        <f>IFERROR((M85/I85),0)</f>
        <v>0.42590321170920797</v>
      </c>
      <c r="S85" s="66">
        <f>IFERROR((O85/I85),0)</f>
        <v>0</v>
      </c>
      <c r="T85" s="67"/>
    </row>
    <row r="86" spans="1:20" s="56" customFormat="1" ht="30" customHeight="1" x14ac:dyDescent="0.2">
      <c r="A86" s="48">
        <v>2</v>
      </c>
      <c r="B86" s="49">
        <v>0</v>
      </c>
      <c r="C86" s="49">
        <v>4</v>
      </c>
      <c r="D86" s="69">
        <v>8</v>
      </c>
      <c r="E86" s="50"/>
      <c r="F86" s="50"/>
      <c r="G86" s="78" t="s">
        <v>176</v>
      </c>
      <c r="H86" s="57" t="s">
        <v>177</v>
      </c>
      <c r="I86" s="53">
        <f t="shared" ref="I86:Q86" si="30">SUM(I87:I90)</f>
        <v>463560500</v>
      </c>
      <c r="J86" s="53">
        <f t="shared" si="30"/>
        <v>0</v>
      </c>
      <c r="K86" s="53">
        <f t="shared" si="30"/>
        <v>463560500</v>
      </c>
      <c r="L86" s="53">
        <f t="shared" si="30"/>
        <v>0</v>
      </c>
      <c r="M86" s="53">
        <f t="shared" si="30"/>
        <v>463560500</v>
      </c>
      <c r="N86" s="53">
        <f t="shared" si="30"/>
        <v>27746730</v>
      </c>
      <c r="O86" s="53">
        <f t="shared" si="30"/>
        <v>58610091</v>
      </c>
      <c r="P86" s="53">
        <f t="shared" si="30"/>
        <v>27746730</v>
      </c>
      <c r="Q86" s="53">
        <f t="shared" si="30"/>
        <v>58610091</v>
      </c>
      <c r="R86" s="54">
        <f>IFERROR((M86/I86),0)</f>
        <v>1</v>
      </c>
      <c r="S86" s="55">
        <f>IFERROR((O86/I86),0)</f>
        <v>0.12643460993764569</v>
      </c>
      <c r="T86" s="71"/>
    </row>
    <row r="87" spans="1:20" s="68" customFormat="1" ht="30" customHeight="1" x14ac:dyDescent="0.2">
      <c r="A87" s="58">
        <v>2</v>
      </c>
      <c r="B87" s="59">
        <v>0</v>
      </c>
      <c r="C87" s="59">
        <v>4</v>
      </c>
      <c r="D87" s="60">
        <v>8</v>
      </c>
      <c r="E87" s="60">
        <v>1</v>
      </c>
      <c r="F87" s="60">
        <v>20</v>
      </c>
      <c r="G87" s="80" t="s">
        <v>178</v>
      </c>
      <c r="H87" s="63" t="s">
        <v>179</v>
      </c>
      <c r="I87" s="64">
        <f>IFERROR(VLOOKUP(G87,'[1]CONSOLIDADO VIGENCIA'!$C$5:$S$119,17,0),0)</f>
        <v>39620555</v>
      </c>
      <c r="J87" s="64">
        <f>IFERROR(VLOOKUP(G87,'[1]MES VIGENCIA'!$C$5:$U$113,19,0),0)</f>
        <v>0</v>
      </c>
      <c r="K87" s="64">
        <f>IFERROR(VLOOKUP(G87,'[1]CONSOLIDADO VIGENCIA'!$C$5:$U$119,19,0),0)</f>
        <v>39620555</v>
      </c>
      <c r="L87" s="64">
        <f>IFERROR(VLOOKUP(G87,'[1]MES VIGENCIA'!$C$5:$W$113,21,0),0)</f>
        <v>0</v>
      </c>
      <c r="M87" s="64">
        <f>IFERROR(VLOOKUP(G87,'[1]CONSOLIDADO VIGENCIA'!$C$5:$W$119,21,0),0)</f>
        <v>39620555</v>
      </c>
      <c r="N87" s="64">
        <f>IFERROR(VLOOKUP(G87,'[1]MES VIGENCIA'!$C$5:$X$113,22,0),0)</f>
        <v>0</v>
      </c>
      <c r="O87" s="64">
        <f>IFERROR(VLOOKUP(G87,'[1]CONSOLIDADO VIGENCIA'!$C$5:$X$119,22,0),0)</f>
        <v>740137</v>
      </c>
      <c r="P87" s="64">
        <f>IFERROR(VLOOKUP(G87,'[1]MES VIGENCIA'!$C$5:$Z$113,24,0),0)</f>
        <v>0</v>
      </c>
      <c r="Q87" s="64">
        <f>IFERROR(VLOOKUP(G87,'[1]CONSOLIDADO VIGENCIA'!$C$5:$Z$119,24,0),0)</f>
        <v>740137</v>
      </c>
      <c r="R87" s="65">
        <f>IFERROR((M87/I87),0)</f>
        <v>1</v>
      </c>
      <c r="S87" s="66">
        <f>IFERROR((O87/I87),0)</f>
        <v>1.8680631808413586E-2</v>
      </c>
      <c r="T87" s="67"/>
    </row>
    <row r="88" spans="1:20" s="68" customFormat="1" ht="30" customHeight="1" x14ac:dyDescent="0.2">
      <c r="A88" s="58">
        <v>2</v>
      </c>
      <c r="B88" s="59">
        <v>0</v>
      </c>
      <c r="C88" s="59">
        <v>4</v>
      </c>
      <c r="D88" s="60">
        <v>8</v>
      </c>
      <c r="E88" s="60">
        <v>2</v>
      </c>
      <c r="F88" s="60">
        <v>20</v>
      </c>
      <c r="G88" s="80" t="s">
        <v>180</v>
      </c>
      <c r="H88" s="63" t="s">
        <v>181</v>
      </c>
      <c r="I88" s="64">
        <f>IFERROR(VLOOKUP(G88,'[1]CONSOLIDADO VIGENCIA'!$C$5:$S$119,17,0),0)</f>
        <v>356585001</v>
      </c>
      <c r="J88" s="64">
        <f>IFERROR(VLOOKUP(G88,'[1]MES VIGENCIA'!$C$5:$U$113,19,0),0)</f>
        <v>0</v>
      </c>
      <c r="K88" s="64">
        <f>IFERROR(VLOOKUP(G88,'[1]CONSOLIDADO VIGENCIA'!$C$5:$U$119,19,0),0)</f>
        <v>356585001</v>
      </c>
      <c r="L88" s="64">
        <f>IFERROR(VLOOKUP(G88,'[1]MES VIGENCIA'!$C$5:$W$113,21,0),0)</f>
        <v>0</v>
      </c>
      <c r="M88" s="64">
        <f>IFERROR(VLOOKUP(G88,'[1]CONSOLIDADO VIGENCIA'!$C$5:$W$119,21,0),0)</f>
        <v>356585001</v>
      </c>
      <c r="N88" s="64">
        <f>IFERROR(VLOOKUP(G88,'[1]MES VIGENCIA'!$C$5:$X$113,22,0),0)</f>
        <v>26555350</v>
      </c>
      <c r="O88" s="64">
        <f>IFERROR(VLOOKUP(G88,'[1]CONSOLIDADO VIGENCIA'!$C$5:$X$119,22,0),0)</f>
        <v>51394840</v>
      </c>
      <c r="P88" s="64">
        <f>IFERROR(VLOOKUP(G88,'[1]MES VIGENCIA'!$C$5:$Z$113,24,0),0)</f>
        <v>26555350</v>
      </c>
      <c r="Q88" s="64">
        <f>IFERROR(VLOOKUP(G88,'[1]CONSOLIDADO VIGENCIA'!$C$5:$Z$119,24,0),0)</f>
        <v>51394840</v>
      </c>
      <c r="R88" s="65">
        <f>IFERROR((M88/I88),0)</f>
        <v>1</v>
      </c>
      <c r="S88" s="66">
        <f>IFERROR((O88/I88),0)</f>
        <v>0.14413068372441162</v>
      </c>
      <c r="T88" s="67"/>
    </row>
    <row r="89" spans="1:20" s="68" customFormat="1" ht="30" customHeight="1" x14ac:dyDescent="0.2">
      <c r="A89" s="58">
        <v>2</v>
      </c>
      <c r="B89" s="59">
        <v>0</v>
      </c>
      <c r="C89" s="59">
        <v>4</v>
      </c>
      <c r="D89" s="60">
        <v>8</v>
      </c>
      <c r="E89" s="60">
        <v>5</v>
      </c>
      <c r="F89" s="60">
        <v>20</v>
      </c>
      <c r="G89" s="80" t="s">
        <v>182</v>
      </c>
      <c r="H89" s="63" t="s">
        <v>183</v>
      </c>
      <c r="I89" s="64">
        <f>IFERROR(VLOOKUP(G89,'[1]CONSOLIDADO VIGENCIA'!$C$5:$S$119,17,0),0)</f>
        <v>35658500</v>
      </c>
      <c r="J89" s="64">
        <f>IFERROR(VLOOKUP(G89,'[1]MES VIGENCIA'!$C$5:$U$113,19,0),0)</f>
        <v>0</v>
      </c>
      <c r="K89" s="64">
        <f>IFERROR(VLOOKUP(G89,'[1]CONSOLIDADO VIGENCIA'!$C$5:$U$119,19,0),0)</f>
        <v>35658500</v>
      </c>
      <c r="L89" s="64">
        <f>IFERROR(VLOOKUP(G89,'[1]MES VIGENCIA'!$C$5:$W$113,21,0),0)</f>
        <v>0</v>
      </c>
      <c r="M89" s="64">
        <f>IFERROR(VLOOKUP(G89,'[1]CONSOLIDADO VIGENCIA'!$C$5:$W$119,21,0),0)</f>
        <v>35658500</v>
      </c>
      <c r="N89" s="64">
        <f>IFERROR(VLOOKUP(G89,'[1]MES VIGENCIA'!$C$5:$X$113,22,0),0)</f>
        <v>1063370</v>
      </c>
      <c r="O89" s="64">
        <f>IFERROR(VLOOKUP(G89,'[1]CONSOLIDADO VIGENCIA'!$C$5:$X$119,22,0),0)</f>
        <v>2775089</v>
      </c>
      <c r="P89" s="64">
        <f>IFERROR(VLOOKUP(G89,'[1]MES VIGENCIA'!$C$5:$Z$113,24,0),0)</f>
        <v>1063370</v>
      </c>
      <c r="Q89" s="64">
        <f>IFERROR(VLOOKUP(G89,'[1]CONSOLIDADO VIGENCIA'!$C$5:$Z$119,24,0),0)</f>
        <v>2775089</v>
      </c>
      <c r="R89" s="65">
        <f>IFERROR((M89/I89),0)</f>
        <v>1</v>
      </c>
      <c r="S89" s="66">
        <f>IFERROR((O89/I89),0)</f>
        <v>7.782405317105319E-2</v>
      </c>
      <c r="T89" s="67"/>
    </row>
    <row r="90" spans="1:20" s="68" customFormat="1" ht="30" customHeight="1" x14ac:dyDescent="0.2">
      <c r="A90" s="58">
        <v>2</v>
      </c>
      <c r="B90" s="59">
        <v>0</v>
      </c>
      <c r="C90" s="59">
        <v>4</v>
      </c>
      <c r="D90" s="60">
        <v>8</v>
      </c>
      <c r="E90" s="60">
        <v>6</v>
      </c>
      <c r="F90" s="60">
        <v>20</v>
      </c>
      <c r="G90" s="80" t="s">
        <v>184</v>
      </c>
      <c r="H90" s="63" t="s">
        <v>185</v>
      </c>
      <c r="I90" s="64">
        <f>IFERROR(VLOOKUP(G90,'[1]CONSOLIDADO VIGENCIA'!$C$5:$S$119,17,0),0)</f>
        <v>31696444</v>
      </c>
      <c r="J90" s="64">
        <f>IFERROR(VLOOKUP(G90,'[1]MES VIGENCIA'!$C$5:$U$113,19,0),0)</f>
        <v>0</v>
      </c>
      <c r="K90" s="64">
        <f>IFERROR(VLOOKUP(G90,'[1]CONSOLIDADO VIGENCIA'!$C$5:$U$119,19,0),0)</f>
        <v>31696444</v>
      </c>
      <c r="L90" s="64">
        <f>IFERROR(VLOOKUP(G90,'[1]MES VIGENCIA'!$C$5:$W$113,21,0),0)</f>
        <v>0</v>
      </c>
      <c r="M90" s="64">
        <f>IFERROR(VLOOKUP(G90,'[1]CONSOLIDADO VIGENCIA'!$C$5:$W$119,21,0),0)</f>
        <v>31696444</v>
      </c>
      <c r="N90" s="64">
        <f>IFERROR(VLOOKUP(G90,'[1]MES VIGENCIA'!$C$5:$X$113,22,0),0)</f>
        <v>128010</v>
      </c>
      <c r="O90" s="64">
        <f>IFERROR(VLOOKUP(G90,'[1]CONSOLIDADO VIGENCIA'!$C$5:$X$119,22,0),0)</f>
        <v>3700025</v>
      </c>
      <c r="P90" s="64">
        <f>IFERROR(VLOOKUP(G90,'[1]MES VIGENCIA'!$C$5:$Z$113,24,0),0)</f>
        <v>128010</v>
      </c>
      <c r="Q90" s="64">
        <f>IFERROR(VLOOKUP(G90,'[1]CONSOLIDADO VIGENCIA'!$C$5:$Z$119,24,0),0)</f>
        <v>3700025</v>
      </c>
      <c r="R90" s="65">
        <f>IFERROR((M90/I90),0)</f>
        <v>1</v>
      </c>
      <c r="S90" s="66">
        <f>IFERROR((O90/I90),0)</f>
        <v>0.11673312627750923</v>
      </c>
      <c r="T90" s="67"/>
    </row>
    <row r="91" spans="1:20" s="56" customFormat="1" ht="30" customHeight="1" x14ac:dyDescent="0.2">
      <c r="A91" s="48">
        <v>2</v>
      </c>
      <c r="B91" s="49">
        <v>0</v>
      </c>
      <c r="C91" s="49">
        <v>4</v>
      </c>
      <c r="D91" s="69">
        <v>9</v>
      </c>
      <c r="E91" s="50"/>
      <c r="F91" s="50"/>
      <c r="G91" s="78" t="s">
        <v>186</v>
      </c>
      <c r="H91" s="57" t="s">
        <v>187</v>
      </c>
      <c r="I91" s="53">
        <f t="shared" ref="I91:Q91" si="31">SUM(I92:I93)</f>
        <v>1079853492</v>
      </c>
      <c r="J91" s="53">
        <f t="shared" si="31"/>
        <v>0</v>
      </c>
      <c r="K91" s="53">
        <f t="shared" si="31"/>
        <v>4481078</v>
      </c>
      <c r="L91" s="53">
        <f t="shared" si="31"/>
        <v>0</v>
      </c>
      <c r="M91" s="53">
        <f t="shared" si="31"/>
        <v>0</v>
      </c>
      <c r="N91" s="53">
        <f t="shared" si="31"/>
        <v>0</v>
      </c>
      <c r="O91" s="53">
        <f t="shared" si="31"/>
        <v>0</v>
      </c>
      <c r="P91" s="53">
        <f t="shared" si="31"/>
        <v>0</v>
      </c>
      <c r="Q91" s="53">
        <f t="shared" si="31"/>
        <v>0</v>
      </c>
      <c r="R91" s="54">
        <f>IFERROR((M91/I91),0)</f>
        <v>0</v>
      </c>
      <c r="S91" s="55">
        <f>IFERROR((O91/I91),0)</f>
        <v>0</v>
      </c>
      <c r="T91" s="67"/>
    </row>
    <row r="92" spans="1:20" s="68" customFormat="1" ht="30" customHeight="1" x14ac:dyDescent="0.2">
      <c r="A92" s="58">
        <v>2</v>
      </c>
      <c r="B92" s="59">
        <v>0</v>
      </c>
      <c r="C92" s="59">
        <v>4</v>
      </c>
      <c r="D92" s="60">
        <v>9</v>
      </c>
      <c r="E92" s="60">
        <v>5</v>
      </c>
      <c r="F92" s="60">
        <v>20</v>
      </c>
      <c r="G92" s="80" t="s">
        <v>188</v>
      </c>
      <c r="H92" s="63" t="s">
        <v>189</v>
      </c>
      <c r="I92" s="64">
        <f>IFERROR(VLOOKUP(G92,'[1]CONSOLIDADO VIGENCIA'!$C$5:$S$119,17,0),0)</f>
        <v>316964445</v>
      </c>
      <c r="J92" s="64">
        <f>IFERROR(VLOOKUP(G92,'[1]MES VIGENCIA'!$C$5:$U$113,19,0),0)</f>
        <v>0</v>
      </c>
      <c r="K92" s="64">
        <f>IFERROR(VLOOKUP(G92,'[1]CONSOLIDADO VIGENCIA'!$C$5:$U$119,19,0),0)</f>
        <v>0</v>
      </c>
      <c r="L92" s="64">
        <f>IFERROR(VLOOKUP(G92,'[1]MES VIGENCIA'!$C$5:$W$113,21,0),0)</f>
        <v>0</v>
      </c>
      <c r="M92" s="64">
        <f>IFERROR(VLOOKUP(G92,'[1]CONSOLIDADO VIGENCIA'!$C$5:$W$119,21,0),0)</f>
        <v>0</v>
      </c>
      <c r="N92" s="64">
        <f>IFERROR(VLOOKUP(G92,'[1]MES VIGENCIA'!$C$5:$X$113,22,0),0)</f>
        <v>0</v>
      </c>
      <c r="O92" s="64">
        <f>IFERROR(VLOOKUP(G92,'[1]CONSOLIDADO VIGENCIA'!$C$5:$X$119,22,0),0)</f>
        <v>0</v>
      </c>
      <c r="P92" s="64">
        <f>IFERROR(VLOOKUP(G92,'[1]MES VIGENCIA'!$C$5:$Z$113,24,0),0)</f>
        <v>0</v>
      </c>
      <c r="Q92" s="64">
        <f>IFERROR(VLOOKUP(G92,'[1]CONSOLIDADO VIGENCIA'!$C$5:$Z$119,24,0),0)</f>
        <v>0</v>
      </c>
      <c r="R92" s="65">
        <f>IFERROR((M92/I92),0)</f>
        <v>0</v>
      </c>
      <c r="S92" s="66">
        <f>IFERROR((O92/I92),0)</f>
        <v>0</v>
      </c>
      <c r="T92" s="67"/>
    </row>
    <row r="93" spans="1:20" s="68" customFormat="1" ht="30" customHeight="1" x14ac:dyDescent="0.2">
      <c r="A93" s="58">
        <v>2</v>
      </c>
      <c r="B93" s="59">
        <v>0</v>
      </c>
      <c r="C93" s="59">
        <v>4</v>
      </c>
      <c r="D93" s="60">
        <v>9</v>
      </c>
      <c r="E93" s="60">
        <v>13</v>
      </c>
      <c r="F93" s="60">
        <v>20</v>
      </c>
      <c r="G93" s="80" t="s">
        <v>190</v>
      </c>
      <c r="H93" s="63" t="s">
        <v>191</v>
      </c>
      <c r="I93" s="64">
        <f>IFERROR(VLOOKUP(G93,'[1]CONSOLIDADO VIGENCIA'!$C$5:$S$119,17,0),0)</f>
        <v>762889047</v>
      </c>
      <c r="J93" s="64">
        <f>IFERROR(VLOOKUP(G93,'[1]MES VIGENCIA'!$C$5:$U$113,19,0),0)</f>
        <v>0</v>
      </c>
      <c r="K93" s="64">
        <f>IFERROR(VLOOKUP(G93,'[1]CONSOLIDADO VIGENCIA'!$C$5:$U$119,19,0),0)</f>
        <v>4481078</v>
      </c>
      <c r="L93" s="64">
        <f>IFERROR(VLOOKUP(G93,'[1]MES VIGENCIA'!$C$5:$W$113,21,0),0)</f>
        <v>0</v>
      </c>
      <c r="M93" s="64">
        <f>IFERROR(VLOOKUP(G93,'[1]CONSOLIDADO VIGENCIA'!$C$5:$W$119,21,0),0)</f>
        <v>0</v>
      </c>
      <c r="N93" s="64">
        <f>IFERROR(VLOOKUP(G93,'[1]MES VIGENCIA'!$C$5:$X$113,22,0),0)</f>
        <v>0</v>
      </c>
      <c r="O93" s="64">
        <f>IFERROR(VLOOKUP(G93,'[1]CONSOLIDADO VIGENCIA'!$C$5:$X$119,22,0),0)</f>
        <v>0</v>
      </c>
      <c r="P93" s="64">
        <f>IFERROR(VLOOKUP(G93,'[1]MES VIGENCIA'!$C$5:$Z$113,24,0),0)</f>
        <v>0</v>
      </c>
      <c r="Q93" s="64">
        <f>IFERROR(VLOOKUP(G93,'[1]CONSOLIDADO VIGENCIA'!$C$5:$Z$119,24,0),0)</f>
        <v>0</v>
      </c>
      <c r="R93" s="65">
        <f>IFERROR((M93/I93),0)</f>
        <v>0</v>
      </c>
      <c r="S93" s="66">
        <f>IFERROR((O93/I93),0)</f>
        <v>0</v>
      </c>
      <c r="T93" s="67"/>
    </row>
    <row r="94" spans="1:20" s="56" customFormat="1" ht="30" customHeight="1" x14ac:dyDescent="0.2">
      <c r="A94" s="48">
        <v>2</v>
      </c>
      <c r="B94" s="49">
        <v>0</v>
      </c>
      <c r="C94" s="49">
        <v>4</v>
      </c>
      <c r="D94" s="69">
        <v>11</v>
      </c>
      <c r="E94" s="50"/>
      <c r="F94" s="50"/>
      <c r="G94" s="78" t="s">
        <v>192</v>
      </c>
      <c r="H94" s="57" t="s">
        <v>193</v>
      </c>
      <c r="I94" s="53">
        <f>SUM(I95:I96)</f>
        <v>102254556</v>
      </c>
      <c r="J94" s="53">
        <f t="shared" ref="J94:O94" si="32">SUM(J95:J96)</f>
        <v>0</v>
      </c>
      <c r="K94" s="53">
        <f t="shared" si="32"/>
        <v>101300000</v>
      </c>
      <c r="L94" s="53">
        <f t="shared" si="32"/>
        <v>53850975</v>
      </c>
      <c r="M94" s="53">
        <f t="shared" si="32"/>
        <v>54316631</v>
      </c>
      <c r="N94" s="53">
        <f t="shared" si="32"/>
        <v>12946971</v>
      </c>
      <c r="O94" s="53">
        <f t="shared" si="32"/>
        <v>12946971</v>
      </c>
      <c r="P94" s="53">
        <f>SUM(P95:P96)</f>
        <v>7996785</v>
      </c>
      <c r="Q94" s="53">
        <f>SUM(Q95:Q96)</f>
        <v>7996785</v>
      </c>
      <c r="R94" s="54">
        <f>IFERROR((M94/I94),0)</f>
        <v>0.53119032661977428</v>
      </c>
      <c r="S94" s="55">
        <f>IFERROR((O94/I94),0)</f>
        <v>0.12661510162931028</v>
      </c>
      <c r="T94" s="71"/>
    </row>
    <row r="95" spans="1:20" s="56" customFormat="1" ht="30" customHeight="1" x14ac:dyDescent="0.2">
      <c r="A95" s="58">
        <v>2</v>
      </c>
      <c r="B95" s="59">
        <v>0</v>
      </c>
      <c r="C95" s="59">
        <v>4</v>
      </c>
      <c r="D95" s="60">
        <v>11</v>
      </c>
      <c r="E95" s="60">
        <v>1</v>
      </c>
      <c r="F95" s="60">
        <v>20</v>
      </c>
      <c r="G95" s="80" t="s">
        <v>194</v>
      </c>
      <c r="H95" s="63" t="s">
        <v>195</v>
      </c>
      <c r="I95" s="64">
        <f>IFERROR(VLOOKUP(G95,'[1]CONSOLIDADO VIGENCIA'!$C$5:$S$119,17,0),0)</f>
        <v>0</v>
      </c>
      <c r="J95" s="64">
        <f>IFERROR(VLOOKUP(G95,'[1]MES VIGENCIA'!$C$5:$U$113,19,0),0)</f>
        <v>0</v>
      </c>
      <c r="K95" s="64">
        <f>IFERROR(VLOOKUP(G95,'[1]CONSOLIDADO VIGENCIA'!$C$5:$U$119,19,0),0)</f>
        <v>0</v>
      </c>
      <c r="L95" s="64">
        <f>IFERROR(VLOOKUP(G95,'[1]MES VIGENCIA'!$C$5:$W$113,21,0),0)</f>
        <v>0</v>
      </c>
      <c r="M95" s="64">
        <f>IFERROR(VLOOKUP(G95,'[1]CONSOLIDADO VIGENCIA'!$C$5:$W$119,21,0),0)</f>
        <v>0</v>
      </c>
      <c r="N95" s="64">
        <f>IFERROR(VLOOKUP(G95,'[1]MES VIGENCIA'!$C$5:$X$113,22,0),0)</f>
        <v>0</v>
      </c>
      <c r="O95" s="64">
        <f>IFERROR(VLOOKUP(G95,'[1]CONSOLIDADO VIGENCIA'!$C$5:$X$119,22,0),0)</f>
        <v>0</v>
      </c>
      <c r="P95" s="64">
        <f>IFERROR(VLOOKUP(G95,'[1]MES VIGENCIA'!$C$5:$Z$113,24,0),0)</f>
        <v>0</v>
      </c>
      <c r="Q95" s="64">
        <f>IFERROR(VLOOKUP(G95,'[1]CONSOLIDADO VIGENCIA'!$C$5:$Z$119,24,0),0)</f>
        <v>0</v>
      </c>
      <c r="R95" s="65">
        <f>IFERROR((M95/I95),0)</f>
        <v>0</v>
      </c>
      <c r="S95" s="66">
        <f>IFERROR((O95/I95),0)</f>
        <v>0</v>
      </c>
      <c r="T95" s="71"/>
    </row>
    <row r="96" spans="1:20" s="68" customFormat="1" ht="30" customHeight="1" x14ac:dyDescent="0.2">
      <c r="A96" s="58">
        <v>2</v>
      </c>
      <c r="B96" s="59">
        <v>0</v>
      </c>
      <c r="C96" s="59">
        <v>4</v>
      </c>
      <c r="D96" s="60">
        <v>11</v>
      </c>
      <c r="E96" s="60">
        <v>2</v>
      </c>
      <c r="F96" s="60">
        <v>20</v>
      </c>
      <c r="G96" s="80" t="s">
        <v>196</v>
      </c>
      <c r="H96" s="63" t="s">
        <v>197</v>
      </c>
      <c r="I96" s="64">
        <f>IFERROR(VLOOKUP(G96,'[1]CONSOLIDADO VIGENCIA'!$C$5:$S$119,17,0),0)</f>
        <v>102254556</v>
      </c>
      <c r="J96" s="64">
        <f>IFERROR(VLOOKUP(G96,'[1]MES VIGENCIA'!$C$5:$U$113,19,0),0)</f>
        <v>0</v>
      </c>
      <c r="K96" s="64">
        <f>IFERROR(VLOOKUP(G96,'[1]CONSOLIDADO VIGENCIA'!$C$5:$U$119,19,0),0)</f>
        <v>101300000</v>
      </c>
      <c r="L96" s="64">
        <f>IFERROR(VLOOKUP(G96,'[1]MES VIGENCIA'!$C$5:$W$113,21,0),0)</f>
        <v>53850975</v>
      </c>
      <c r="M96" s="64">
        <f>IFERROR(VLOOKUP(G96,'[1]CONSOLIDADO VIGENCIA'!$C$5:$W$119,21,0),0)</f>
        <v>54316631</v>
      </c>
      <c r="N96" s="64">
        <f>IFERROR(VLOOKUP(G96,'[1]MES VIGENCIA'!$C$5:$X$113,22,0),0)</f>
        <v>12946971</v>
      </c>
      <c r="O96" s="64">
        <f>IFERROR(VLOOKUP(G96,'[1]CONSOLIDADO VIGENCIA'!$C$5:$X$119,22,0),0)</f>
        <v>12946971</v>
      </c>
      <c r="P96" s="64">
        <f>IFERROR(VLOOKUP(G96,'[1]MES VIGENCIA'!$C$5:$Z$113,24,0),0)</f>
        <v>7996785</v>
      </c>
      <c r="Q96" s="64">
        <f>IFERROR(VLOOKUP(G96,'[1]CONSOLIDADO VIGENCIA'!$C$5:$Z$119,24,0),0)</f>
        <v>7996785</v>
      </c>
      <c r="R96" s="65">
        <f>IFERROR((M96/I96),0)</f>
        <v>0.53119032661977428</v>
      </c>
      <c r="S96" s="66">
        <f>IFERROR((O96/I96),0)</f>
        <v>0.12661510162931028</v>
      </c>
      <c r="T96" s="67"/>
    </row>
    <row r="97" spans="1:20" s="68" customFormat="1" ht="30" customHeight="1" x14ac:dyDescent="0.2">
      <c r="A97" s="48">
        <v>2</v>
      </c>
      <c r="B97" s="49">
        <v>0</v>
      </c>
      <c r="C97" s="49">
        <v>4</v>
      </c>
      <c r="D97" s="69">
        <v>14</v>
      </c>
      <c r="E97" s="50"/>
      <c r="F97" s="50"/>
      <c r="G97" s="78" t="s">
        <v>198</v>
      </c>
      <c r="H97" s="57" t="s">
        <v>199</v>
      </c>
      <c r="I97" s="64">
        <f>+I98</f>
        <v>11886167</v>
      </c>
      <c r="J97" s="64">
        <f>+J98</f>
        <v>0</v>
      </c>
      <c r="K97" s="64">
        <f>+K98</f>
        <v>0</v>
      </c>
      <c r="L97" s="64"/>
      <c r="M97" s="64">
        <f>IFERROR(VLOOKUP(G97,'[1]CONSOLIDADO VIGENCIA'!$C$5:$W$119,21,0),0)</f>
        <v>0</v>
      </c>
      <c r="N97" s="64"/>
      <c r="O97" s="64"/>
      <c r="P97" s="64"/>
      <c r="Q97" s="64"/>
      <c r="R97" s="65"/>
      <c r="S97" s="83"/>
      <c r="T97" s="67"/>
    </row>
    <row r="98" spans="1:20" s="68" customFormat="1" ht="30" customHeight="1" x14ac:dyDescent="0.2">
      <c r="A98" s="58">
        <v>2</v>
      </c>
      <c r="B98" s="59">
        <v>0</v>
      </c>
      <c r="C98" s="59">
        <v>4</v>
      </c>
      <c r="D98" s="60">
        <v>14</v>
      </c>
      <c r="E98" s="60"/>
      <c r="F98" s="60"/>
      <c r="G98" s="80" t="s">
        <v>198</v>
      </c>
      <c r="H98" s="63" t="s">
        <v>199</v>
      </c>
      <c r="I98" s="64">
        <f>IFERROR(VLOOKUP(G98,'[1]CONSOLIDADO VIGENCIA'!$C$5:$S$119,17,0),0)</f>
        <v>11886167</v>
      </c>
      <c r="J98" s="64">
        <v>0</v>
      </c>
      <c r="K98" s="64">
        <f>IFERROR(VLOOKUP(G98,'[1]CONSOLIDADO VIGENCIA'!$C$5:$U$119,19,0),0)</f>
        <v>0</v>
      </c>
      <c r="L98" s="64"/>
      <c r="M98" s="64">
        <f>IFERROR(VLOOKUP(G98,'[1]CONSOLIDADO VIGENCIA'!$C$5:$W$119,21,0),0)</f>
        <v>0</v>
      </c>
      <c r="N98" s="64"/>
      <c r="O98" s="64"/>
      <c r="P98" s="64"/>
      <c r="Q98" s="64"/>
      <c r="R98" s="65"/>
      <c r="S98" s="83"/>
      <c r="T98" s="67"/>
    </row>
    <row r="99" spans="1:20" s="56" customFormat="1" ht="30" customHeight="1" x14ac:dyDescent="0.2">
      <c r="A99" s="48">
        <v>2</v>
      </c>
      <c r="B99" s="49">
        <v>0</v>
      </c>
      <c r="C99" s="49">
        <v>4</v>
      </c>
      <c r="D99" s="69">
        <v>21</v>
      </c>
      <c r="E99" s="50"/>
      <c r="F99" s="50"/>
      <c r="G99" s="78" t="s">
        <v>200</v>
      </c>
      <c r="H99" s="57" t="s">
        <v>201</v>
      </c>
      <c r="I99" s="53">
        <f>SUM(I100:I102)</f>
        <v>789427831</v>
      </c>
      <c r="J99" s="53">
        <f t="shared" ref="J99:Q99" si="33">SUM(J100:J102)</f>
        <v>0</v>
      </c>
      <c r="K99" s="53">
        <f t="shared" si="33"/>
        <v>385531828</v>
      </c>
      <c r="L99" s="53">
        <f t="shared" si="33"/>
        <v>0</v>
      </c>
      <c r="M99" s="53">
        <f t="shared" si="33"/>
        <v>385531828</v>
      </c>
      <c r="N99" s="53">
        <f t="shared" si="33"/>
        <v>0</v>
      </c>
      <c r="O99" s="53">
        <f t="shared" si="33"/>
        <v>0</v>
      </c>
      <c r="P99" s="53">
        <f t="shared" si="33"/>
        <v>0</v>
      </c>
      <c r="Q99" s="53">
        <f t="shared" si="33"/>
        <v>0</v>
      </c>
      <c r="R99" s="54">
        <f>IFERROR((M99/I99),0)</f>
        <v>0.48836868027775421</v>
      </c>
      <c r="S99" s="55">
        <f>IFERROR((O99/I99),0)</f>
        <v>0</v>
      </c>
      <c r="T99" s="71"/>
    </row>
    <row r="100" spans="1:20" s="68" customFormat="1" ht="30" customHeight="1" x14ac:dyDescent="0.2">
      <c r="A100" s="58">
        <v>2</v>
      </c>
      <c r="B100" s="59">
        <v>0</v>
      </c>
      <c r="C100" s="59">
        <v>4</v>
      </c>
      <c r="D100" s="60">
        <v>21</v>
      </c>
      <c r="E100" s="60">
        <v>1</v>
      </c>
      <c r="F100" s="60">
        <v>20</v>
      </c>
      <c r="G100" s="80" t="s">
        <v>202</v>
      </c>
      <c r="H100" s="63" t="s">
        <v>203</v>
      </c>
      <c r="I100" s="64">
        <f>IFERROR(VLOOKUP(G100,'[1]CONSOLIDADO VIGENCIA'!$C$5:$S$119,17,0),0)</f>
        <v>24824293</v>
      </c>
      <c r="J100" s="64">
        <f>IFERROR(VLOOKUP(G100,'[1]MES VIGENCIA'!$C$5:$U$113,19,0),0)</f>
        <v>0</v>
      </c>
      <c r="K100" s="64">
        <f>IFERROR(VLOOKUP(G100,'[1]CONSOLIDADO VIGENCIA'!$C$5:$U$119,19,0),0)</f>
        <v>0</v>
      </c>
      <c r="L100" s="64">
        <f>IFERROR(VLOOKUP(G100,'[1]MES VIGENCIA'!$C$5:$W$113,21,0),0)</f>
        <v>0</v>
      </c>
      <c r="M100" s="64">
        <f>IFERROR(VLOOKUP(G100,'[1]CONSOLIDADO VIGENCIA'!$C$5:$W$119,21,0),0)</f>
        <v>0</v>
      </c>
      <c r="N100" s="64">
        <f>IFERROR(VLOOKUP(G100,'[1]MES VIGENCIA'!$C$5:$X$113,22,0),0)</f>
        <v>0</v>
      </c>
      <c r="O100" s="64">
        <f>IFERROR(VLOOKUP(G100,'[1]CONSOLIDADO VIGENCIA'!$C$5:$X$119,22,0),0)</f>
        <v>0</v>
      </c>
      <c r="P100" s="64">
        <f>IFERROR(VLOOKUP(G100,'[1]MES VIGENCIA'!$C$5:$Z$113,24,0),0)</f>
        <v>0</v>
      </c>
      <c r="Q100" s="64">
        <f>IFERROR(VLOOKUP(G100,'[1]CONSOLIDADO VIGENCIA'!$C$5:$Z$119,24,0),0)</f>
        <v>0</v>
      </c>
      <c r="R100" s="65">
        <f>IFERROR((M100/I100),0)</f>
        <v>0</v>
      </c>
      <c r="S100" s="66">
        <f>IFERROR((O100/I100),0)</f>
        <v>0</v>
      </c>
      <c r="T100" s="67"/>
    </row>
    <row r="101" spans="1:20" s="68" customFormat="1" ht="30" customHeight="1" x14ac:dyDescent="0.2">
      <c r="A101" s="58">
        <v>2</v>
      </c>
      <c r="B101" s="59">
        <v>0</v>
      </c>
      <c r="C101" s="59">
        <v>4</v>
      </c>
      <c r="D101" s="60">
        <v>21</v>
      </c>
      <c r="E101" s="60">
        <v>4</v>
      </c>
      <c r="F101" s="60">
        <v>20</v>
      </c>
      <c r="G101" s="80" t="s">
        <v>204</v>
      </c>
      <c r="H101" s="63" t="s">
        <v>205</v>
      </c>
      <c r="I101" s="64">
        <f>IFERROR(VLOOKUP(G101,'[1]CONSOLIDADO VIGENCIA'!$C$5:$S$119,17,0),0)</f>
        <v>413332140</v>
      </c>
      <c r="J101" s="64">
        <f>IFERROR(VLOOKUP(G101,'[1]MES VIGENCIA'!$C$5:$U$113,19,0),0)</f>
        <v>0</v>
      </c>
      <c r="K101" s="64">
        <f>IFERROR(VLOOKUP(G101,'[1]CONSOLIDADO VIGENCIA'!$C$5:$U$119,19,0),0)</f>
        <v>363332140</v>
      </c>
      <c r="L101" s="64">
        <f>IFERROR(VLOOKUP(G101,'[1]MES VIGENCIA'!$C$5:$W$113,21,0),0)</f>
        <v>0</v>
      </c>
      <c r="M101" s="64">
        <f>IFERROR(VLOOKUP(G101,'[1]CONSOLIDADO VIGENCIA'!$C$5:$W$119,21,0),0)</f>
        <v>363332140</v>
      </c>
      <c r="N101" s="64">
        <f>IFERROR(VLOOKUP(G101,'[1]MES VIGENCIA'!$C$5:$X$113,22,0),0)</f>
        <v>0</v>
      </c>
      <c r="O101" s="64">
        <f>IFERROR(VLOOKUP(G101,'[1]CONSOLIDADO VIGENCIA'!$C$5:$X$119,22,0),0)</f>
        <v>0</v>
      </c>
      <c r="P101" s="64">
        <f>IFERROR(VLOOKUP(G101,'[1]MES VIGENCIA'!$C$5:$Z$113,24,0),0)</f>
        <v>0</v>
      </c>
      <c r="Q101" s="64">
        <f>IFERROR(VLOOKUP(G101,'[1]CONSOLIDADO VIGENCIA'!$C$5:$Z$119,24,0),0)</f>
        <v>0</v>
      </c>
      <c r="R101" s="65">
        <f>IFERROR((M101/I101),0)</f>
        <v>0.87903190881793025</v>
      </c>
      <c r="S101" s="66">
        <f>IFERROR((O101/I101),0)</f>
        <v>0</v>
      </c>
      <c r="T101" s="67"/>
    </row>
    <row r="102" spans="1:20" s="68" customFormat="1" ht="30" customHeight="1" x14ac:dyDescent="0.2">
      <c r="A102" s="58">
        <v>2</v>
      </c>
      <c r="B102" s="59">
        <v>0</v>
      </c>
      <c r="C102" s="59">
        <v>4</v>
      </c>
      <c r="D102" s="60">
        <v>21</v>
      </c>
      <c r="E102" s="60">
        <v>5</v>
      </c>
      <c r="F102" s="60">
        <v>20</v>
      </c>
      <c r="G102" s="80" t="s">
        <v>206</v>
      </c>
      <c r="H102" s="63" t="s">
        <v>207</v>
      </c>
      <c r="I102" s="64">
        <f>IFERROR(VLOOKUP(G102,'[1]CONSOLIDADO VIGENCIA'!$C$5:$S$119,17,0),0)</f>
        <v>351271398</v>
      </c>
      <c r="J102" s="64">
        <f>IFERROR(VLOOKUP(G102,'[1]MES VIGENCIA'!$C$5:$U$113,19,0),0)</f>
        <v>0</v>
      </c>
      <c r="K102" s="64">
        <f>IFERROR(VLOOKUP(G102,'[1]CONSOLIDADO VIGENCIA'!$C$5:$U$119,19,0),0)</f>
        <v>22199688</v>
      </c>
      <c r="L102" s="64">
        <f>IFERROR(VLOOKUP(G102,'[1]MES VIGENCIA'!$C$5:$W$113,21,0),0)</f>
        <v>0</v>
      </c>
      <c r="M102" s="64">
        <f>IFERROR(VLOOKUP(G102,'[1]CONSOLIDADO VIGENCIA'!$C$5:$W$119,21,0),0)</f>
        <v>22199688</v>
      </c>
      <c r="N102" s="64">
        <f>IFERROR(VLOOKUP(G102,'[1]MES VIGENCIA'!$C$5:$X$113,22,0),0)</f>
        <v>0</v>
      </c>
      <c r="O102" s="64">
        <f>IFERROR(VLOOKUP(G102,'[1]CONSOLIDADO VIGENCIA'!$C$5:$X$119,22,0),0)</f>
        <v>0</v>
      </c>
      <c r="P102" s="64">
        <f>IFERROR(VLOOKUP(G102,'[1]MES VIGENCIA'!$C$5:$Z$113,24,0),0)</f>
        <v>0</v>
      </c>
      <c r="Q102" s="64">
        <f>IFERROR(VLOOKUP(G102,'[1]CONSOLIDADO VIGENCIA'!$C$5:$Z$119,24,0),0)</f>
        <v>0</v>
      </c>
      <c r="R102" s="65">
        <f>IFERROR((M102/I102),0)</f>
        <v>6.3198108717066687E-2</v>
      </c>
      <c r="S102" s="66">
        <f>IFERROR((O102/I102),0)</f>
        <v>0</v>
      </c>
      <c r="T102" s="67"/>
    </row>
    <row r="103" spans="1:20" s="56" customFormat="1" ht="30" customHeight="1" x14ac:dyDescent="0.2">
      <c r="A103" s="48">
        <v>2</v>
      </c>
      <c r="B103" s="49">
        <v>0</v>
      </c>
      <c r="C103" s="49">
        <v>4</v>
      </c>
      <c r="D103" s="69">
        <v>40</v>
      </c>
      <c r="E103" s="50"/>
      <c r="F103" s="69">
        <v>20</v>
      </c>
      <c r="G103" s="78" t="s">
        <v>208</v>
      </c>
      <c r="H103" s="57" t="s">
        <v>209</v>
      </c>
      <c r="I103" s="84">
        <f>+I104</f>
        <v>200000</v>
      </c>
      <c r="J103" s="84">
        <f t="shared" ref="J103:O103" si="34">+J104</f>
        <v>0</v>
      </c>
      <c r="K103" s="84">
        <f t="shared" si="34"/>
        <v>200000</v>
      </c>
      <c r="L103" s="84">
        <f t="shared" si="34"/>
        <v>0</v>
      </c>
      <c r="M103" s="84">
        <f t="shared" si="34"/>
        <v>200000</v>
      </c>
      <c r="N103" s="84">
        <f t="shared" si="34"/>
        <v>0</v>
      </c>
      <c r="O103" s="84">
        <f t="shared" si="34"/>
        <v>200000</v>
      </c>
      <c r="P103" s="84">
        <f>+P104</f>
        <v>0</v>
      </c>
      <c r="Q103" s="84">
        <f>+Q104</f>
        <v>200000</v>
      </c>
      <c r="R103" s="65">
        <f>IFERROR((M103/I103),0)</f>
        <v>1</v>
      </c>
      <c r="S103" s="73">
        <f>IFERROR((O103/I103),0)</f>
        <v>1</v>
      </c>
      <c r="T103" s="85"/>
    </row>
    <row r="104" spans="1:20" s="68" customFormat="1" ht="30" customHeight="1" x14ac:dyDescent="0.2">
      <c r="A104" s="58">
        <v>2</v>
      </c>
      <c r="B104" s="59">
        <v>0</v>
      </c>
      <c r="C104" s="59">
        <v>4</v>
      </c>
      <c r="D104" s="60">
        <v>40</v>
      </c>
      <c r="E104" s="61" t="s">
        <v>210</v>
      </c>
      <c r="F104" s="60">
        <v>20</v>
      </c>
      <c r="G104" s="80" t="s">
        <v>211</v>
      </c>
      <c r="H104" s="63" t="s">
        <v>209</v>
      </c>
      <c r="I104" s="64">
        <f>IFERROR(VLOOKUP(G104,'[1]CONSOLIDADO VIGENCIA'!$C$5:$S$119,17,0),0)</f>
        <v>200000</v>
      </c>
      <c r="J104" s="64">
        <f>IFERROR(VLOOKUP(G104,'[1]MES VIGENCIA'!$C$5:$U$113,19,0),0)</f>
        <v>0</v>
      </c>
      <c r="K104" s="64">
        <f>IFERROR(VLOOKUP(G104,'[1]CONSOLIDADO VIGENCIA'!$C$5:$U$119,19,0),0)</f>
        <v>200000</v>
      </c>
      <c r="L104" s="64">
        <f>IFERROR(VLOOKUP(G104,'[1]MES VIGENCIA'!$C$5:$W$113,21,0),0)</f>
        <v>0</v>
      </c>
      <c r="M104" s="64">
        <f>IFERROR(VLOOKUP(G104,'[1]CONSOLIDADO VIGENCIA'!$C$5:$W$119,21,0),0)</f>
        <v>200000</v>
      </c>
      <c r="N104" s="64">
        <f>IFERROR(VLOOKUP(G104,'[1]MES VIGENCIA'!$C$5:$X$113,22,0),0)</f>
        <v>0</v>
      </c>
      <c r="O104" s="64">
        <f>IFERROR(VLOOKUP(G104,'[1]CONSOLIDADO VIGENCIA'!$C$5:$X$119,22,0),0)</f>
        <v>200000</v>
      </c>
      <c r="P104" s="64">
        <f>IFERROR(VLOOKUP(G104,'[1]MES VIGENCIA'!$C$5:$Z$113,24,0),0)</f>
        <v>0</v>
      </c>
      <c r="Q104" s="64">
        <f>IFERROR(VLOOKUP(G104,'[1]CONSOLIDADO VIGENCIA'!$C$5:$Z$119,24,0),0)</f>
        <v>200000</v>
      </c>
      <c r="R104" s="65">
        <f>IFERROR((M104/I104),0)</f>
        <v>1</v>
      </c>
      <c r="S104" s="76">
        <f>IFERROR((O104/I104),0)</f>
        <v>1</v>
      </c>
      <c r="T104" s="67"/>
    </row>
    <row r="105" spans="1:20" s="56" customFormat="1" ht="30" customHeight="1" x14ac:dyDescent="0.2">
      <c r="A105" s="48">
        <v>2</v>
      </c>
      <c r="B105" s="49">
        <v>0</v>
      </c>
      <c r="C105" s="49">
        <v>4</v>
      </c>
      <c r="D105" s="69">
        <v>41</v>
      </c>
      <c r="E105" s="50"/>
      <c r="F105" s="50"/>
      <c r="G105" s="78" t="s">
        <v>212</v>
      </c>
      <c r="H105" s="57" t="s">
        <v>213</v>
      </c>
      <c r="I105" s="53">
        <f t="shared" ref="I105:Q105" si="35">+I106</f>
        <v>3703845493</v>
      </c>
      <c r="J105" s="53">
        <f t="shared" si="35"/>
        <v>105910</v>
      </c>
      <c r="K105" s="53">
        <f t="shared" si="35"/>
        <v>2841659482.6199999</v>
      </c>
      <c r="L105" s="53">
        <f t="shared" si="35"/>
        <v>169361084</v>
      </c>
      <c r="M105" s="53">
        <f t="shared" si="35"/>
        <v>1829672195.6199999</v>
      </c>
      <c r="N105" s="53">
        <f t="shared" si="35"/>
        <v>195176884</v>
      </c>
      <c r="O105" s="53">
        <f t="shared" si="35"/>
        <v>196076884</v>
      </c>
      <c r="P105" s="53">
        <f t="shared" si="35"/>
        <v>105910</v>
      </c>
      <c r="Q105" s="53">
        <f t="shared" si="35"/>
        <v>1005910</v>
      </c>
      <c r="R105" s="54">
        <f>IFERROR((M105/I105),0)</f>
        <v>0.493992581245073</v>
      </c>
      <c r="S105" s="55">
        <f>IFERROR((O105/I105),0)</f>
        <v>5.2938732020698792E-2</v>
      </c>
      <c r="T105" s="71"/>
    </row>
    <row r="106" spans="1:20" s="68" customFormat="1" ht="30" customHeight="1" x14ac:dyDescent="0.2">
      <c r="A106" s="58">
        <v>2</v>
      </c>
      <c r="B106" s="59">
        <v>0</v>
      </c>
      <c r="C106" s="59">
        <v>4</v>
      </c>
      <c r="D106" s="60">
        <v>41</v>
      </c>
      <c r="E106" s="60">
        <v>13</v>
      </c>
      <c r="F106" s="60">
        <v>20</v>
      </c>
      <c r="G106" s="80" t="s">
        <v>214</v>
      </c>
      <c r="H106" s="63" t="s">
        <v>213</v>
      </c>
      <c r="I106" s="64">
        <f>IFERROR(VLOOKUP(G106,'[1]CONSOLIDADO VIGENCIA'!$C$5:$S$119,17,0),0)</f>
        <v>3703845493</v>
      </c>
      <c r="J106" s="64">
        <f>IFERROR(VLOOKUP(G106,'[1]MES VIGENCIA'!$C$5:$U$113,19,0),0)</f>
        <v>105910</v>
      </c>
      <c r="K106" s="64">
        <f>IFERROR(VLOOKUP(G106,'[1]CONSOLIDADO VIGENCIA'!$C$5:$U$119,19,0),0)</f>
        <v>2841659482.6199999</v>
      </c>
      <c r="L106" s="64">
        <f>IFERROR(VLOOKUP(G106,'[1]MES VIGENCIA'!$C$5:$W$113,21,0),0)</f>
        <v>169361084</v>
      </c>
      <c r="M106" s="64">
        <f>IFERROR(VLOOKUP(G106,'[1]CONSOLIDADO VIGENCIA'!$C$5:$W$119,21,0),0)</f>
        <v>1829672195.6199999</v>
      </c>
      <c r="N106" s="64">
        <f>IFERROR(VLOOKUP(G106,'[1]MES VIGENCIA'!$C$5:$X$113,22,0),0)</f>
        <v>195176884</v>
      </c>
      <c r="O106" s="64">
        <f>IFERROR(VLOOKUP(G106,'[1]CONSOLIDADO VIGENCIA'!$C$5:$X$119,22,0),0)</f>
        <v>196076884</v>
      </c>
      <c r="P106" s="64">
        <f>IFERROR(VLOOKUP(G106,'[1]MES VIGENCIA'!$C$5:$Z$113,24,0),0)</f>
        <v>105910</v>
      </c>
      <c r="Q106" s="64">
        <f>IFERROR(VLOOKUP(G106,'[1]CONSOLIDADO VIGENCIA'!$C$5:$Z$119,24,0),0)</f>
        <v>1005910</v>
      </c>
      <c r="R106" s="65">
        <f>IFERROR((M106/I106),0)</f>
        <v>0.493992581245073</v>
      </c>
      <c r="S106" s="76">
        <f>IFERROR((O106/I106),0)</f>
        <v>5.2938732020698792E-2</v>
      </c>
      <c r="T106" s="67"/>
    </row>
    <row r="107" spans="1:20" s="56" customFormat="1" ht="30" customHeight="1" x14ac:dyDescent="0.2">
      <c r="A107" s="48">
        <v>3</v>
      </c>
      <c r="B107" s="49"/>
      <c r="C107" s="49"/>
      <c r="D107" s="50"/>
      <c r="E107" s="50"/>
      <c r="F107" s="69">
        <v>20</v>
      </c>
      <c r="G107" s="78" t="s">
        <v>215</v>
      </c>
      <c r="H107" s="57" t="s">
        <v>216</v>
      </c>
      <c r="I107" s="53">
        <f>+I109+I115</f>
        <v>6579459000</v>
      </c>
      <c r="J107" s="53">
        <f t="shared" ref="J107:Q107" si="36">+J109+J115</f>
        <v>0</v>
      </c>
      <c r="K107" s="53">
        <f t="shared" si="36"/>
        <v>0</v>
      </c>
      <c r="L107" s="53">
        <f t="shared" si="36"/>
        <v>0</v>
      </c>
      <c r="M107" s="53">
        <f t="shared" si="36"/>
        <v>0</v>
      </c>
      <c r="N107" s="53">
        <f t="shared" si="36"/>
        <v>0</v>
      </c>
      <c r="O107" s="53">
        <f t="shared" si="36"/>
        <v>0</v>
      </c>
      <c r="P107" s="53">
        <f t="shared" si="36"/>
        <v>0</v>
      </c>
      <c r="Q107" s="53">
        <f t="shared" si="36"/>
        <v>0</v>
      </c>
      <c r="R107" s="54">
        <f>IFERROR((M107/I107),0)</f>
        <v>0</v>
      </c>
      <c r="S107" s="55">
        <f>IFERROR((O107/I107),0)</f>
        <v>0</v>
      </c>
      <c r="T107" s="71"/>
    </row>
    <row r="108" spans="1:20" s="56" customFormat="1" ht="30" customHeight="1" x14ac:dyDescent="0.2">
      <c r="A108" s="48">
        <v>3</v>
      </c>
      <c r="B108" s="49"/>
      <c r="C108" s="49"/>
      <c r="D108" s="50"/>
      <c r="E108" s="50"/>
      <c r="F108" s="69">
        <v>21</v>
      </c>
      <c r="G108" s="78" t="s">
        <v>215</v>
      </c>
      <c r="H108" s="57" t="s">
        <v>216</v>
      </c>
      <c r="I108" s="53">
        <f>+I110</f>
        <v>270000000000</v>
      </c>
      <c r="J108" s="53">
        <f t="shared" ref="J108:Q112" si="37">+J110</f>
        <v>0</v>
      </c>
      <c r="K108" s="53">
        <f t="shared" si="37"/>
        <v>270000000000</v>
      </c>
      <c r="L108" s="53">
        <f t="shared" si="37"/>
        <v>270000000000</v>
      </c>
      <c r="M108" s="53">
        <f t="shared" si="37"/>
        <v>270000000000</v>
      </c>
      <c r="N108" s="53">
        <f t="shared" si="37"/>
        <v>270000000000</v>
      </c>
      <c r="O108" s="53">
        <f t="shared" si="37"/>
        <v>270000000000</v>
      </c>
      <c r="P108" s="53">
        <f t="shared" si="37"/>
        <v>270000000000</v>
      </c>
      <c r="Q108" s="53">
        <f t="shared" si="37"/>
        <v>270000000000</v>
      </c>
      <c r="R108" s="54">
        <f>IFERROR((M108/I108),0)</f>
        <v>1</v>
      </c>
      <c r="S108" s="55">
        <f>IFERROR((O108/I108),0)</f>
        <v>1</v>
      </c>
      <c r="T108" s="71"/>
    </row>
    <row r="109" spans="1:20" s="56" customFormat="1" ht="30" customHeight="1" x14ac:dyDescent="0.2">
      <c r="A109" s="48">
        <v>3</v>
      </c>
      <c r="B109" s="49">
        <v>2</v>
      </c>
      <c r="C109" s="49"/>
      <c r="D109" s="50"/>
      <c r="E109" s="50"/>
      <c r="F109" s="86">
        <v>20</v>
      </c>
      <c r="G109" s="78" t="s">
        <v>217</v>
      </c>
      <c r="H109" s="57" t="s">
        <v>218</v>
      </c>
      <c r="I109" s="53">
        <f>+I111</f>
        <v>2702144000</v>
      </c>
      <c r="J109" s="53">
        <f t="shared" si="37"/>
        <v>0</v>
      </c>
      <c r="K109" s="53">
        <f t="shared" si="37"/>
        <v>0</v>
      </c>
      <c r="L109" s="53">
        <f t="shared" si="37"/>
        <v>0</v>
      </c>
      <c r="M109" s="53">
        <f t="shared" si="37"/>
        <v>0</v>
      </c>
      <c r="N109" s="53">
        <f t="shared" si="37"/>
        <v>0</v>
      </c>
      <c r="O109" s="53">
        <f t="shared" si="37"/>
        <v>0</v>
      </c>
      <c r="P109" s="53">
        <f t="shared" si="37"/>
        <v>0</v>
      </c>
      <c r="Q109" s="53">
        <f t="shared" si="37"/>
        <v>0</v>
      </c>
      <c r="R109" s="54">
        <f>IFERROR((M109/I109),0)</f>
        <v>0</v>
      </c>
      <c r="S109" s="55">
        <f>IFERROR((O109/I109),0)</f>
        <v>0</v>
      </c>
      <c r="T109" s="71"/>
    </row>
    <row r="110" spans="1:20" s="56" customFormat="1" ht="30" customHeight="1" x14ac:dyDescent="0.2">
      <c r="A110" s="48">
        <v>3</v>
      </c>
      <c r="B110" s="49">
        <v>2</v>
      </c>
      <c r="C110" s="49"/>
      <c r="D110" s="50"/>
      <c r="E110" s="50"/>
      <c r="F110" s="86">
        <v>21</v>
      </c>
      <c r="G110" s="78" t="s">
        <v>217</v>
      </c>
      <c r="H110" s="57" t="s">
        <v>218</v>
      </c>
      <c r="I110" s="53">
        <f>+I112</f>
        <v>270000000000</v>
      </c>
      <c r="J110" s="53">
        <f t="shared" si="37"/>
        <v>0</v>
      </c>
      <c r="K110" s="53">
        <f t="shared" si="37"/>
        <v>270000000000</v>
      </c>
      <c r="L110" s="53">
        <f t="shared" si="37"/>
        <v>270000000000</v>
      </c>
      <c r="M110" s="53">
        <f t="shared" si="37"/>
        <v>270000000000</v>
      </c>
      <c r="N110" s="53">
        <f t="shared" si="37"/>
        <v>270000000000</v>
      </c>
      <c r="O110" s="53">
        <f t="shared" si="37"/>
        <v>270000000000</v>
      </c>
      <c r="P110" s="53">
        <f t="shared" si="37"/>
        <v>270000000000</v>
      </c>
      <c r="Q110" s="53">
        <f t="shared" si="37"/>
        <v>270000000000</v>
      </c>
      <c r="R110" s="54">
        <f>IFERROR((M110/I110),0)</f>
        <v>1</v>
      </c>
      <c r="S110" s="55">
        <f>IFERROR((O110/I110),0)</f>
        <v>1</v>
      </c>
      <c r="T110" s="71"/>
    </row>
    <row r="111" spans="1:20" s="56" customFormat="1" ht="30" customHeight="1" x14ac:dyDescent="0.2">
      <c r="A111" s="48">
        <v>3</v>
      </c>
      <c r="B111" s="49">
        <v>2</v>
      </c>
      <c r="C111" s="49">
        <v>1</v>
      </c>
      <c r="D111" s="87"/>
      <c r="E111" s="87"/>
      <c r="F111" s="86">
        <v>20</v>
      </c>
      <c r="G111" s="78" t="s">
        <v>219</v>
      </c>
      <c r="H111" s="88" t="s">
        <v>220</v>
      </c>
      <c r="I111" s="53">
        <f>+I113</f>
        <v>2702144000</v>
      </c>
      <c r="J111" s="53">
        <f t="shared" si="37"/>
        <v>0</v>
      </c>
      <c r="K111" s="53">
        <f t="shared" si="37"/>
        <v>0</v>
      </c>
      <c r="L111" s="53">
        <f t="shared" si="37"/>
        <v>0</v>
      </c>
      <c r="M111" s="53">
        <f t="shared" si="37"/>
        <v>0</v>
      </c>
      <c r="N111" s="53">
        <f t="shared" si="37"/>
        <v>0</v>
      </c>
      <c r="O111" s="53">
        <f t="shared" si="37"/>
        <v>0</v>
      </c>
      <c r="P111" s="53">
        <f t="shared" si="37"/>
        <v>0</v>
      </c>
      <c r="Q111" s="53">
        <f t="shared" si="37"/>
        <v>0</v>
      </c>
      <c r="R111" s="54">
        <f>IFERROR((M111/I111),0)</f>
        <v>0</v>
      </c>
      <c r="S111" s="55">
        <f>IFERROR((O111/I111),0)</f>
        <v>0</v>
      </c>
      <c r="T111" s="71"/>
    </row>
    <row r="112" spans="1:20" s="56" customFormat="1" ht="30" customHeight="1" x14ac:dyDescent="0.2">
      <c r="A112" s="48">
        <v>3</v>
      </c>
      <c r="B112" s="49">
        <v>2</v>
      </c>
      <c r="C112" s="49">
        <v>1</v>
      </c>
      <c r="D112" s="87"/>
      <c r="E112" s="87"/>
      <c r="F112" s="86">
        <v>21</v>
      </c>
      <c r="G112" s="78" t="s">
        <v>219</v>
      </c>
      <c r="H112" s="88" t="s">
        <v>220</v>
      </c>
      <c r="I112" s="53">
        <f>+I114</f>
        <v>270000000000</v>
      </c>
      <c r="J112" s="53">
        <f t="shared" si="37"/>
        <v>0</v>
      </c>
      <c r="K112" s="53">
        <f t="shared" si="37"/>
        <v>270000000000</v>
      </c>
      <c r="L112" s="53">
        <f t="shared" si="37"/>
        <v>270000000000</v>
      </c>
      <c r="M112" s="53">
        <f t="shared" si="37"/>
        <v>270000000000</v>
      </c>
      <c r="N112" s="53">
        <f t="shared" si="37"/>
        <v>270000000000</v>
      </c>
      <c r="O112" s="53">
        <f t="shared" si="37"/>
        <v>270000000000</v>
      </c>
      <c r="P112" s="53">
        <f t="shared" si="37"/>
        <v>270000000000</v>
      </c>
      <c r="Q112" s="53">
        <f t="shared" si="37"/>
        <v>270000000000</v>
      </c>
      <c r="R112" s="54">
        <f>IFERROR((M112/I112),0)</f>
        <v>1</v>
      </c>
      <c r="S112" s="55">
        <f>IFERROR((O112/I112),0)</f>
        <v>1</v>
      </c>
      <c r="T112" s="71"/>
    </row>
    <row r="113" spans="1:20" s="68" customFormat="1" ht="30" customHeight="1" x14ac:dyDescent="0.2">
      <c r="A113" s="89">
        <v>3</v>
      </c>
      <c r="B113" s="60">
        <v>2</v>
      </c>
      <c r="C113" s="60">
        <v>1</v>
      </c>
      <c r="D113" s="60">
        <v>1</v>
      </c>
      <c r="E113" s="90" t="s">
        <v>1</v>
      </c>
      <c r="F113" s="60">
        <v>20</v>
      </c>
      <c r="G113" s="80" t="s">
        <v>221</v>
      </c>
      <c r="H113" s="91" t="s">
        <v>222</v>
      </c>
      <c r="I113" s="64">
        <f>IFERROR(VLOOKUP(G113,'[1]CONSOLIDADO VIGENCIA'!$C$5:$S$119,17,0),0)</f>
        <v>2702144000</v>
      </c>
      <c r="J113" s="64">
        <f>IFERROR(VLOOKUP(G113,'[1]MES VIGENCIA'!$C$5:$U$113,19,0),0)</f>
        <v>0</v>
      </c>
      <c r="K113" s="64">
        <f>IFERROR(VLOOKUP(G113,'[1]CONSOLIDADO VIGENCIA'!$C$5:$U$119,19,0),0)</f>
        <v>0</v>
      </c>
      <c r="L113" s="64">
        <f>IFERROR(VLOOKUP(G113,'[1]MES VIGENCIA'!$C$5:$W$113,21,0),0)</f>
        <v>0</v>
      </c>
      <c r="M113" s="64">
        <f>IFERROR(VLOOKUP(G113,'[1]CONSOLIDADO VIGENCIA'!$C$5:$W$119,21,0),0)</f>
        <v>0</v>
      </c>
      <c r="N113" s="64">
        <f>IFERROR(VLOOKUP(G113,'[1]MES VIGENCIA'!$C$5:$X$113,22,0),0)</f>
        <v>0</v>
      </c>
      <c r="O113" s="64">
        <f>IFERROR(VLOOKUP(G113,'[1]CONSOLIDADO VIGENCIA'!$C$5:$X$119,22,0),0)</f>
        <v>0</v>
      </c>
      <c r="P113" s="64">
        <f>IFERROR(VLOOKUP(G113,'[1]MES VIGENCIA'!$C$5:$Z$113,24,0),0)</f>
        <v>0</v>
      </c>
      <c r="Q113" s="64">
        <f>IFERROR(VLOOKUP(G113,'[1]CONSOLIDADO VIGENCIA'!$C$5:$Z$119,24,0),0)</f>
        <v>0</v>
      </c>
      <c r="R113" s="65">
        <f>IFERROR((M113/I113),0)</f>
        <v>0</v>
      </c>
      <c r="S113" s="66">
        <f>IFERROR((O113/I113),0)</f>
        <v>0</v>
      </c>
      <c r="T113" s="67"/>
    </row>
    <row r="114" spans="1:20" s="68" customFormat="1" ht="30" customHeight="1" x14ac:dyDescent="0.2">
      <c r="A114" s="89">
        <v>3</v>
      </c>
      <c r="B114" s="60">
        <v>2</v>
      </c>
      <c r="C114" s="60">
        <v>1</v>
      </c>
      <c r="D114" s="90">
        <v>17</v>
      </c>
      <c r="E114" s="90" t="s">
        <v>1</v>
      </c>
      <c r="F114" s="92">
        <v>21</v>
      </c>
      <c r="G114" s="93" t="s">
        <v>223</v>
      </c>
      <c r="H114" s="91" t="s">
        <v>224</v>
      </c>
      <c r="I114" s="64">
        <f>IFERROR(VLOOKUP(G114,'[1]CONSOLIDADO VIGENCIA'!$C$5:$S$119,17,0),0)</f>
        <v>270000000000</v>
      </c>
      <c r="J114" s="64">
        <v>0</v>
      </c>
      <c r="K114" s="64">
        <f>IFERROR(VLOOKUP(G114,'[1]CONSOLIDADO VIGENCIA'!$C$5:$U$119,19,0),0)</f>
        <v>270000000000</v>
      </c>
      <c r="L114" s="64">
        <f>IFERROR(VLOOKUP(G114,'[1]MES VIGENCIA'!$C$5:$W$113,21,0),0)</f>
        <v>270000000000</v>
      </c>
      <c r="M114" s="64">
        <f>IFERROR(VLOOKUP(G114,'[1]CONSOLIDADO VIGENCIA'!$C$5:$W$119,21,0),0)</f>
        <v>270000000000</v>
      </c>
      <c r="N114" s="64">
        <f>IFERROR(VLOOKUP(G114,'[1]MES VIGENCIA'!$C$5:$X$113,22,0),0)</f>
        <v>270000000000</v>
      </c>
      <c r="O114" s="64">
        <f>IFERROR(VLOOKUP(G114,'[1]CONSOLIDADO VIGENCIA'!$C$5:$X$119,22,0),0)</f>
        <v>270000000000</v>
      </c>
      <c r="P114" s="64">
        <f>IFERROR(VLOOKUP(G114,'[1]MES VIGENCIA'!$C$5:$Z$113,24,0),0)</f>
        <v>270000000000</v>
      </c>
      <c r="Q114" s="64">
        <f>IFERROR(VLOOKUP(G114,'[1]CONSOLIDADO VIGENCIA'!$C$5:$Z$119,24,0),0)</f>
        <v>270000000000</v>
      </c>
      <c r="R114" s="65">
        <f>IFERROR((M114/I114),0)</f>
        <v>1</v>
      </c>
      <c r="S114" s="66">
        <f>IFERROR((O114/I114),0)</f>
        <v>1</v>
      </c>
      <c r="T114" s="67"/>
    </row>
    <row r="115" spans="1:20" s="56" customFormat="1" ht="30" customHeight="1" x14ac:dyDescent="0.2">
      <c r="A115" s="94">
        <v>3</v>
      </c>
      <c r="B115" s="69">
        <v>6</v>
      </c>
      <c r="C115" s="49"/>
      <c r="D115" s="50"/>
      <c r="E115" s="50"/>
      <c r="F115" s="86">
        <v>20</v>
      </c>
      <c r="G115" s="95" t="s">
        <v>225</v>
      </c>
      <c r="H115" s="57" t="s">
        <v>226</v>
      </c>
      <c r="I115" s="53">
        <f>+I116</f>
        <v>3877315000</v>
      </c>
      <c r="J115" s="53">
        <f t="shared" ref="J115:Q116" si="38">+J116</f>
        <v>0</v>
      </c>
      <c r="K115" s="53">
        <f t="shared" si="38"/>
        <v>0</v>
      </c>
      <c r="L115" s="53">
        <f t="shared" si="38"/>
        <v>0</v>
      </c>
      <c r="M115" s="53">
        <f t="shared" si="38"/>
        <v>0</v>
      </c>
      <c r="N115" s="53">
        <f t="shared" si="38"/>
        <v>0</v>
      </c>
      <c r="O115" s="53">
        <f t="shared" si="38"/>
        <v>0</v>
      </c>
      <c r="P115" s="53">
        <f t="shared" si="38"/>
        <v>0</v>
      </c>
      <c r="Q115" s="53">
        <f t="shared" si="38"/>
        <v>0</v>
      </c>
      <c r="R115" s="54">
        <f>IFERROR((M115/I115),0)</f>
        <v>0</v>
      </c>
      <c r="S115" s="55">
        <f>IFERROR((O115/I115),0)</f>
        <v>0</v>
      </c>
      <c r="T115" s="71"/>
    </row>
    <row r="116" spans="1:20" s="56" customFormat="1" ht="30" customHeight="1" x14ac:dyDescent="0.2">
      <c r="A116" s="94">
        <v>3</v>
      </c>
      <c r="B116" s="69">
        <v>6</v>
      </c>
      <c r="C116" s="49">
        <v>1</v>
      </c>
      <c r="D116" s="50"/>
      <c r="E116" s="50"/>
      <c r="F116" s="86">
        <v>20</v>
      </c>
      <c r="G116" s="95" t="s">
        <v>227</v>
      </c>
      <c r="H116" s="57" t="s">
        <v>228</v>
      </c>
      <c r="I116" s="53">
        <f t="shared" ref="I116:Q116" si="39">+I117</f>
        <v>3877315000</v>
      </c>
      <c r="J116" s="53">
        <f t="shared" si="38"/>
        <v>0</v>
      </c>
      <c r="K116" s="53">
        <f t="shared" si="39"/>
        <v>0</v>
      </c>
      <c r="L116" s="53">
        <f t="shared" si="38"/>
        <v>0</v>
      </c>
      <c r="M116" s="53">
        <f t="shared" si="39"/>
        <v>0</v>
      </c>
      <c r="N116" s="53">
        <f t="shared" si="38"/>
        <v>0</v>
      </c>
      <c r="O116" s="53">
        <f t="shared" si="39"/>
        <v>0</v>
      </c>
      <c r="P116" s="53">
        <f t="shared" si="38"/>
        <v>0</v>
      </c>
      <c r="Q116" s="53">
        <f t="shared" si="39"/>
        <v>0</v>
      </c>
      <c r="R116" s="54">
        <f>IFERROR((M116/I116),0)</f>
        <v>0</v>
      </c>
      <c r="S116" s="55">
        <f>IFERROR((O116/I116),0)</f>
        <v>0</v>
      </c>
      <c r="T116" s="71"/>
    </row>
    <row r="117" spans="1:20" s="56" customFormat="1" ht="30" customHeight="1" x14ac:dyDescent="0.2">
      <c r="A117" s="58">
        <v>3</v>
      </c>
      <c r="B117" s="59">
        <v>6</v>
      </c>
      <c r="C117" s="59">
        <v>1</v>
      </c>
      <c r="D117" s="60">
        <v>1</v>
      </c>
      <c r="E117" s="50"/>
      <c r="F117" s="86">
        <v>20</v>
      </c>
      <c r="G117" s="93" t="s">
        <v>229</v>
      </c>
      <c r="H117" s="63" t="s">
        <v>228</v>
      </c>
      <c r="I117" s="64">
        <f>IFERROR(VLOOKUP(G117,'[1]CONSOLIDADO VIGENCIA'!$C$5:$S$119,17,0),0)</f>
        <v>3877315000</v>
      </c>
      <c r="J117" s="64">
        <f>IFERROR(VLOOKUP(G117,'[1]MES VIGENCIA'!$C$5:$U$113,19,0),0)</f>
        <v>0</v>
      </c>
      <c r="K117" s="64">
        <f>IFERROR(VLOOKUP(G117,'[1]CONSOLIDADO VIGENCIA'!$C$5:$U$119,19,0),0)</f>
        <v>0</v>
      </c>
      <c r="L117" s="64">
        <f>IFERROR(VLOOKUP(G117,'[1]MES VIGENCIA'!$C$5:$W$113,21,0),0)</f>
        <v>0</v>
      </c>
      <c r="M117" s="64">
        <f>IFERROR(VLOOKUP(G117,'[1]CONSOLIDADO VIGENCIA'!$C$5:$W$119,21,0),0)</f>
        <v>0</v>
      </c>
      <c r="N117" s="64">
        <f>IFERROR(VLOOKUP(G117,'[1]MES VIGENCIA'!$C$5:$X$113,22,0),0)</f>
        <v>0</v>
      </c>
      <c r="O117" s="64">
        <f>IFERROR(VLOOKUP(G117,'[1]CONSOLIDADO VIGENCIA'!$C$5:$X$119,22,0),0)</f>
        <v>0</v>
      </c>
      <c r="P117" s="64">
        <f>IFERROR(VLOOKUP(G117,'[1]MES VIGENCIA'!$C$5:$Z$113,24,0),0)</f>
        <v>0</v>
      </c>
      <c r="Q117" s="64">
        <f>IFERROR(VLOOKUP(G117,'[1]CONSOLIDADO VIGENCIA'!$C$5:$Z$119,24,0),0)</f>
        <v>0</v>
      </c>
      <c r="R117" s="65">
        <f>IFERROR((M117/I117),0)</f>
        <v>0</v>
      </c>
      <c r="S117" s="66">
        <f>IFERROR((O117/I117),0)</f>
        <v>0</v>
      </c>
      <c r="T117" s="67"/>
    </row>
    <row r="118" spans="1:20" s="56" customFormat="1" ht="30" customHeight="1" x14ac:dyDescent="0.2">
      <c r="A118" s="48">
        <v>5</v>
      </c>
      <c r="B118" s="49"/>
      <c r="C118" s="49"/>
      <c r="D118" s="87"/>
      <c r="E118" s="87"/>
      <c r="F118" s="86"/>
      <c r="G118" s="96" t="s">
        <v>230</v>
      </c>
      <c r="H118" s="88" t="s">
        <v>231</v>
      </c>
      <c r="I118" s="53">
        <f t="shared" ref="I118:Q120" si="40">+I119</f>
        <v>57727518000</v>
      </c>
      <c r="J118" s="53">
        <f>+J119</f>
        <v>-1245980090.5</v>
      </c>
      <c r="K118" s="53">
        <f t="shared" si="40"/>
        <v>44447928810.5</v>
      </c>
      <c r="L118" s="53">
        <f t="shared" si="40"/>
        <v>240746090</v>
      </c>
      <c r="M118" s="53">
        <f t="shared" si="40"/>
        <v>43719296732</v>
      </c>
      <c r="N118" s="53">
        <f t="shared" si="40"/>
        <v>2127392253.0700002</v>
      </c>
      <c r="O118" s="53">
        <f t="shared" si="40"/>
        <v>2140929915.0700002</v>
      </c>
      <c r="P118" s="53">
        <f t="shared" si="40"/>
        <v>2097082624.46</v>
      </c>
      <c r="Q118" s="53">
        <f t="shared" si="40"/>
        <v>2110620286.46</v>
      </c>
      <c r="R118" s="54">
        <f>IFERROR((M118/I118),0)</f>
        <v>0.75733893031742683</v>
      </c>
      <c r="S118" s="55">
        <f>IFERROR((O118/I118),0)</f>
        <v>3.7086817331554084E-2</v>
      </c>
      <c r="T118" s="71"/>
    </row>
    <row r="119" spans="1:20" s="56" customFormat="1" ht="30" customHeight="1" x14ac:dyDescent="0.2">
      <c r="A119" s="94">
        <v>5</v>
      </c>
      <c r="B119" s="69">
        <v>1</v>
      </c>
      <c r="C119" s="49"/>
      <c r="D119" s="87"/>
      <c r="E119" s="87"/>
      <c r="F119" s="88"/>
      <c r="G119" s="96" t="s">
        <v>232</v>
      </c>
      <c r="H119" s="97" t="s">
        <v>233</v>
      </c>
      <c r="I119" s="53">
        <f t="shared" si="40"/>
        <v>57727518000</v>
      </c>
      <c r="J119" s="53">
        <f t="shared" si="40"/>
        <v>-1245980090.5</v>
      </c>
      <c r="K119" s="53">
        <f t="shared" si="40"/>
        <v>44447928810.5</v>
      </c>
      <c r="L119" s="53">
        <f t="shared" si="40"/>
        <v>240746090</v>
      </c>
      <c r="M119" s="53">
        <f t="shared" si="40"/>
        <v>43719296732</v>
      </c>
      <c r="N119" s="53">
        <f t="shared" si="40"/>
        <v>2127392253.0700002</v>
      </c>
      <c r="O119" s="53">
        <f t="shared" si="40"/>
        <v>2140929915.0700002</v>
      </c>
      <c r="P119" s="53">
        <f t="shared" si="40"/>
        <v>2097082624.46</v>
      </c>
      <c r="Q119" s="53">
        <f t="shared" si="40"/>
        <v>2110620286.46</v>
      </c>
      <c r="R119" s="54">
        <f>IFERROR((M119/I119),0)</f>
        <v>0.75733893031742683</v>
      </c>
      <c r="S119" s="55">
        <f>IFERROR((O119/I119),0)</f>
        <v>3.7086817331554084E-2</v>
      </c>
      <c r="T119" s="71"/>
    </row>
    <row r="120" spans="1:20" s="68" customFormat="1" ht="30" customHeight="1" x14ac:dyDescent="0.2">
      <c r="A120" s="48">
        <v>5</v>
      </c>
      <c r="B120" s="49">
        <v>1</v>
      </c>
      <c r="C120" s="49">
        <v>2</v>
      </c>
      <c r="D120" s="87"/>
      <c r="E120" s="87"/>
      <c r="F120" s="98">
        <v>20</v>
      </c>
      <c r="G120" s="96" t="s">
        <v>234</v>
      </c>
      <c r="H120" s="97" t="s">
        <v>235</v>
      </c>
      <c r="I120" s="53">
        <f t="shared" si="40"/>
        <v>57727518000</v>
      </c>
      <c r="J120" s="53">
        <f t="shared" si="40"/>
        <v>-1245980090.5</v>
      </c>
      <c r="K120" s="53">
        <f t="shared" si="40"/>
        <v>44447928810.5</v>
      </c>
      <c r="L120" s="53">
        <f t="shared" si="40"/>
        <v>240746090</v>
      </c>
      <c r="M120" s="53">
        <f t="shared" si="40"/>
        <v>43719296732</v>
      </c>
      <c r="N120" s="53">
        <f t="shared" si="40"/>
        <v>2127392253.0700002</v>
      </c>
      <c r="O120" s="53">
        <f t="shared" si="40"/>
        <v>2140929915.0700002</v>
      </c>
      <c r="P120" s="53">
        <f t="shared" si="40"/>
        <v>2097082624.46</v>
      </c>
      <c r="Q120" s="53">
        <f t="shared" si="40"/>
        <v>2110620286.46</v>
      </c>
      <c r="R120" s="54">
        <f>IFERROR((M120/I120),0)</f>
        <v>0.75733893031742683</v>
      </c>
      <c r="S120" s="55">
        <f>IFERROR((O120/I120),0)</f>
        <v>3.7086817331554084E-2</v>
      </c>
      <c r="T120" s="71"/>
    </row>
    <row r="121" spans="1:20" s="68" customFormat="1" ht="30" customHeight="1" x14ac:dyDescent="0.2">
      <c r="A121" s="48">
        <v>5</v>
      </c>
      <c r="B121" s="49">
        <v>1</v>
      </c>
      <c r="C121" s="49">
        <v>2</v>
      </c>
      <c r="D121" s="87">
        <v>1</v>
      </c>
      <c r="E121" s="87"/>
      <c r="F121" s="98">
        <v>20</v>
      </c>
      <c r="G121" s="96" t="s">
        <v>236</v>
      </c>
      <c r="H121" s="97" t="s">
        <v>235</v>
      </c>
      <c r="I121" s="53">
        <f t="shared" ref="I121:Q121" si="41">SUM(I122:I129)</f>
        <v>57727518000</v>
      </c>
      <c r="J121" s="53">
        <f t="shared" si="41"/>
        <v>-1245980090.5</v>
      </c>
      <c r="K121" s="53">
        <f t="shared" si="41"/>
        <v>44447928810.5</v>
      </c>
      <c r="L121" s="53">
        <f>SUM(L122:L129)</f>
        <v>240746090</v>
      </c>
      <c r="M121" s="53">
        <f t="shared" si="41"/>
        <v>43719296732</v>
      </c>
      <c r="N121" s="53">
        <f t="shared" si="41"/>
        <v>2127392253.0700002</v>
      </c>
      <c r="O121" s="53">
        <f t="shared" si="41"/>
        <v>2140929915.0700002</v>
      </c>
      <c r="P121" s="53">
        <f t="shared" si="41"/>
        <v>2097082624.46</v>
      </c>
      <c r="Q121" s="53">
        <f t="shared" si="41"/>
        <v>2110620286.46</v>
      </c>
      <c r="R121" s="54">
        <f>IFERROR((M121/I121),0)</f>
        <v>0.75733893031742683</v>
      </c>
      <c r="S121" s="55">
        <f>IFERROR((O121/I121),0)</f>
        <v>3.7086817331554084E-2</v>
      </c>
      <c r="T121" s="71"/>
    </row>
    <row r="122" spans="1:20" s="68" customFormat="1" ht="30" customHeight="1" x14ac:dyDescent="0.2">
      <c r="A122" s="58">
        <v>5</v>
      </c>
      <c r="B122" s="59">
        <v>1</v>
      </c>
      <c r="C122" s="59">
        <v>2</v>
      </c>
      <c r="D122" s="90">
        <v>1</v>
      </c>
      <c r="E122" s="90">
        <v>6</v>
      </c>
      <c r="F122" s="99">
        <v>20</v>
      </c>
      <c r="G122" s="100" t="s">
        <v>237</v>
      </c>
      <c r="H122" s="101" t="s">
        <v>77</v>
      </c>
      <c r="I122" s="64">
        <f>IFERROR(VLOOKUP(G122,'[1]CONSOLIDADO VIGENCIA'!$C$5:$S$119,17,0),0)</f>
        <v>40476440214</v>
      </c>
      <c r="J122" s="64">
        <f>IFERROR(VLOOKUP(G122,'[1]MES VIGENCIA'!$C$5:$U$113,19,0),0)</f>
        <v>-1390250780.5</v>
      </c>
      <c r="K122" s="64">
        <f>IFERROR(VLOOKUP(G122,'[1]CONSOLIDADO VIGENCIA'!$C$5:$U$119,19,0),0)</f>
        <v>32298222795.5</v>
      </c>
      <c r="L122" s="64">
        <f>IFERROR(VLOOKUP(G122,'[1]MES VIGENCIA'!$C$5:$W$113,21,0),0)</f>
        <v>19418354</v>
      </c>
      <c r="M122" s="64">
        <f>IFERROR(VLOOKUP(G122,'[1]CONSOLIDADO VIGENCIA'!$C$5:$W$119,21,0),0)</f>
        <v>32054497441</v>
      </c>
      <c r="N122" s="64">
        <f>IFERROR(VLOOKUP(G122,'[1]MES VIGENCIA'!$C$5:$X$113,22,0),0)</f>
        <v>1031254017.17</v>
      </c>
      <c r="O122" s="64">
        <f>IFERROR(VLOOKUP(G122,'[1]CONSOLIDADO VIGENCIA'!$C$5:$X$119,22,0),0)</f>
        <v>1031254017.17</v>
      </c>
      <c r="P122" s="64">
        <f>IFERROR(VLOOKUP(G122,'[1]MES VIGENCIA'!$C$5:$Z$113,24,0),0)</f>
        <v>1009049780.46</v>
      </c>
      <c r="Q122" s="64">
        <f>IFERROR(VLOOKUP(G122,'[1]CONSOLIDADO VIGENCIA'!$C$5:$Z$119,24,0),0)</f>
        <v>1009049780.46</v>
      </c>
      <c r="R122" s="65">
        <f>IFERROR((M122/I122),0)</f>
        <v>0.79192975645899277</v>
      </c>
      <c r="S122" s="66">
        <f>IFERROR((O122/I122),0)</f>
        <v>2.5477883225840339E-2</v>
      </c>
      <c r="T122" s="67"/>
    </row>
    <row r="123" spans="1:20" s="68" customFormat="1" ht="30" customHeight="1" x14ac:dyDescent="0.2">
      <c r="A123" s="58">
        <v>5</v>
      </c>
      <c r="B123" s="59">
        <v>1</v>
      </c>
      <c r="C123" s="59">
        <v>2</v>
      </c>
      <c r="D123" s="90">
        <v>1</v>
      </c>
      <c r="E123" s="90">
        <v>7</v>
      </c>
      <c r="F123" s="99">
        <v>20</v>
      </c>
      <c r="G123" s="100" t="s">
        <v>238</v>
      </c>
      <c r="H123" s="101" t="s">
        <v>239</v>
      </c>
      <c r="I123" s="64">
        <f>IFERROR(VLOOKUP(G123,'[1]CONSOLIDADO VIGENCIA'!$C$5:$S$119,17,0),0)</f>
        <v>7019350473</v>
      </c>
      <c r="J123" s="64">
        <f>IFERROR(VLOOKUP(G123,'[1]MES VIGENCIA'!$C$5:$U$113,19,0),0)</f>
        <v>-24308001</v>
      </c>
      <c r="K123" s="64">
        <f>IFERROR(VLOOKUP(G123,'[1]CONSOLIDADO VIGENCIA'!$C$5:$U$119,19,0),0)</f>
        <v>5191313721</v>
      </c>
      <c r="L123" s="64">
        <f>IFERROR(VLOOKUP(G123,'[1]MES VIGENCIA'!$C$5:$W$113,21,0),0)</f>
        <v>0</v>
      </c>
      <c r="M123" s="64">
        <f>IFERROR(VLOOKUP(G123,'[1]CONSOLIDADO VIGENCIA'!$C$5:$W$119,21,0),0)</f>
        <v>5191313721</v>
      </c>
      <c r="N123" s="64">
        <f>IFERROR(VLOOKUP(G123,'[1]MES VIGENCIA'!$C$5:$X$113,22,0),0)</f>
        <v>1023420300</v>
      </c>
      <c r="O123" s="64">
        <f>IFERROR(VLOOKUP(G123,'[1]CONSOLIDADO VIGENCIA'!$C$5:$X$119,22,0),0)</f>
        <v>1023420300</v>
      </c>
      <c r="P123" s="64">
        <f>IFERROR(VLOOKUP(G123,'[1]MES VIGENCIA'!$C$5:$Z$113,24,0),0)</f>
        <v>1023420300</v>
      </c>
      <c r="Q123" s="64">
        <f>IFERROR(VLOOKUP(G123,'[1]CONSOLIDADO VIGENCIA'!$C$5:$Z$119,24,0),0)</f>
        <v>1023420300</v>
      </c>
      <c r="R123" s="65">
        <f>IFERROR((M123/I123),0)</f>
        <v>0.7395718080994016</v>
      </c>
      <c r="S123" s="66">
        <f>IFERROR((O123/I123),0)</f>
        <v>0.14579985768435358</v>
      </c>
      <c r="T123" s="67"/>
    </row>
    <row r="124" spans="1:20" s="68" customFormat="1" ht="30" customHeight="1" x14ac:dyDescent="0.2">
      <c r="A124" s="58">
        <v>5</v>
      </c>
      <c r="B124" s="59">
        <v>1</v>
      </c>
      <c r="C124" s="59">
        <v>2</v>
      </c>
      <c r="D124" s="90">
        <v>1</v>
      </c>
      <c r="E124" s="90">
        <v>9</v>
      </c>
      <c r="F124" s="99">
        <v>20</v>
      </c>
      <c r="G124" s="100" t="s">
        <v>240</v>
      </c>
      <c r="H124" s="101" t="s">
        <v>147</v>
      </c>
      <c r="I124" s="64">
        <f>IFERROR(VLOOKUP(G124,'[1]CONSOLIDADO VIGENCIA'!$C$5:$S$119,17,0),0)</f>
        <v>5452363183</v>
      </c>
      <c r="J124" s="64">
        <f>IFERROR(VLOOKUP(G124,'[1]MES VIGENCIA'!$C$5:$U$113,19,0),0)</f>
        <v>-620000</v>
      </c>
      <c r="K124" s="64">
        <f>IFERROR(VLOOKUP(G124,'[1]CONSOLIDADO VIGENCIA'!$C$5:$U$119,19,0),0)</f>
        <v>5026743183</v>
      </c>
      <c r="L124" s="64">
        <f>IFERROR(VLOOKUP(G124,'[1]MES VIGENCIA'!$C$5:$W$113,21,0),0)</f>
        <v>0</v>
      </c>
      <c r="M124" s="64">
        <f>IFERROR(VLOOKUP(G124,'[1]CONSOLIDADO VIGENCIA'!$C$5:$W$119,21,0),0)</f>
        <v>5026743183</v>
      </c>
      <c r="N124" s="64">
        <f>IFERROR(VLOOKUP(G124,'[1]MES VIGENCIA'!$C$5:$X$113,22,0),0)</f>
        <v>0</v>
      </c>
      <c r="O124" s="64">
        <f>IFERROR(VLOOKUP(G124,'[1]CONSOLIDADO VIGENCIA'!$C$5:$X$119,22,0),0)</f>
        <v>0</v>
      </c>
      <c r="P124" s="64">
        <f>IFERROR(VLOOKUP(G124,'[1]MES VIGENCIA'!$C$5:$Z$113,24,0),0)</f>
        <v>0</v>
      </c>
      <c r="Q124" s="64">
        <f>IFERROR(VLOOKUP(G124,'[1]CONSOLIDADO VIGENCIA'!$C$5:$Z$119,24,0),0)</f>
        <v>0</v>
      </c>
      <c r="R124" s="65">
        <f>IFERROR((M124/I124),0)</f>
        <v>0.92193843555267074</v>
      </c>
      <c r="S124" s="66">
        <f>IFERROR((O124/I124),0)</f>
        <v>0</v>
      </c>
      <c r="T124" s="67"/>
    </row>
    <row r="125" spans="1:20" s="68" customFormat="1" ht="30" customHeight="1" x14ac:dyDescent="0.2">
      <c r="A125" s="58">
        <v>5</v>
      </c>
      <c r="B125" s="59">
        <v>1</v>
      </c>
      <c r="C125" s="59">
        <v>2</v>
      </c>
      <c r="D125" s="90">
        <v>1</v>
      </c>
      <c r="E125" s="90">
        <v>16</v>
      </c>
      <c r="F125" s="99">
        <v>20</v>
      </c>
      <c r="G125" s="100" t="s">
        <v>241</v>
      </c>
      <c r="H125" s="101" t="s">
        <v>242</v>
      </c>
      <c r="I125" s="64">
        <f>IFERROR(VLOOKUP(G125,'[1]CONSOLIDADO VIGENCIA'!$C$5:$S$119,17,0),0)</f>
        <v>2073800000</v>
      </c>
      <c r="J125" s="64">
        <f>IFERROR(VLOOKUP(G125,'[1]MES VIGENCIA'!$C$5:$U$113,19,0),0)</f>
        <v>0</v>
      </c>
      <c r="K125" s="64">
        <f>IFERROR(VLOOKUP(G125,'[1]CONSOLIDADO VIGENCIA'!$C$5:$U$119,19,0),0)</f>
        <v>0</v>
      </c>
      <c r="L125" s="64">
        <f>IFERROR(VLOOKUP(G125,'[1]MES VIGENCIA'!$C$5:$W$113,21,0),0)</f>
        <v>0</v>
      </c>
      <c r="M125" s="64">
        <f>IFERROR(VLOOKUP(G125,'[1]CONSOLIDADO VIGENCIA'!$C$5:$W$119,21,0),0)</f>
        <v>0</v>
      </c>
      <c r="N125" s="64">
        <f>IFERROR(VLOOKUP(G125,'[1]MES VIGENCIA'!$C$5:$X$113,22,0),0)</f>
        <v>0</v>
      </c>
      <c r="O125" s="64">
        <f>IFERROR(VLOOKUP(G125,'[1]CONSOLIDADO VIGENCIA'!$C$5:$X$119,22,0),0)</f>
        <v>0</v>
      </c>
      <c r="P125" s="64">
        <f>IFERROR(VLOOKUP(G125,'[1]MES VIGENCIA'!$C$5:$Z$113,24,0),0)</f>
        <v>0</v>
      </c>
      <c r="Q125" s="64">
        <f>IFERROR(VLOOKUP(G125,'[1]CONSOLIDADO VIGENCIA'!$C$5:$Z$119,24,0),0)</f>
        <v>0</v>
      </c>
      <c r="R125" s="65">
        <f>IFERROR((M125/I125),0)</f>
        <v>0</v>
      </c>
      <c r="S125" s="66">
        <f>IFERROR((O125/I125),0)</f>
        <v>0</v>
      </c>
      <c r="T125" s="67"/>
    </row>
    <row r="126" spans="1:20" s="68" customFormat="1" ht="30" customHeight="1" x14ac:dyDescent="0.2">
      <c r="A126" s="58">
        <v>5</v>
      </c>
      <c r="B126" s="59">
        <v>1</v>
      </c>
      <c r="C126" s="59">
        <v>2</v>
      </c>
      <c r="D126" s="90">
        <v>1</v>
      </c>
      <c r="E126" s="90">
        <v>24</v>
      </c>
      <c r="F126" s="99">
        <v>20</v>
      </c>
      <c r="G126" s="100" t="s">
        <v>243</v>
      </c>
      <c r="H126" s="101" t="s">
        <v>244</v>
      </c>
      <c r="I126" s="64">
        <f>IFERROR(VLOOKUP(G126,'[1]CONSOLIDADO VIGENCIA'!$C$5:$S$119,17,0),0)</f>
        <v>1146676130</v>
      </c>
      <c r="J126" s="64">
        <f>IFERROR(VLOOKUP(G126,'[1]MES VIGENCIA'!$C$5:$U$113,19,0),0)</f>
        <v>80000000</v>
      </c>
      <c r="K126" s="64">
        <f>IFERROR(VLOOKUP(G126,'[1]CONSOLIDADO VIGENCIA'!$C$5:$U$119,19,0),0)</f>
        <v>627710000</v>
      </c>
      <c r="L126" s="64">
        <f>IFERROR(VLOOKUP(G126,'[1]MES VIGENCIA'!$C$5:$W$113,21,0),0)</f>
        <v>219155336</v>
      </c>
      <c r="M126" s="64">
        <f>IFERROR(VLOOKUP(G126,'[1]CONSOLIDADO VIGENCIA'!$C$5:$W$119,21,0),0)</f>
        <v>232692998</v>
      </c>
      <c r="N126" s="64">
        <f>IFERROR(VLOOKUP(G126,'[1]MES VIGENCIA'!$C$5:$X$113,22,0),0)</f>
        <v>41829949</v>
      </c>
      <c r="O126" s="64">
        <f>IFERROR(VLOOKUP(G126,'[1]CONSOLIDADO VIGENCIA'!$C$5:$X$119,22,0),0)</f>
        <v>55367611</v>
      </c>
      <c r="P126" s="64">
        <f>IFERROR(VLOOKUP(G126,'[1]MES VIGENCIA'!$C$5:$Z$113,24,0),0)</f>
        <v>38025989</v>
      </c>
      <c r="Q126" s="64">
        <f>IFERROR(VLOOKUP(G126,'[1]CONSOLIDADO VIGENCIA'!$C$5:$Z$119,24,0),0)</f>
        <v>51563651</v>
      </c>
      <c r="R126" s="65">
        <f>IFERROR((M126/I126),0)</f>
        <v>0.20292826536818204</v>
      </c>
      <c r="S126" s="66">
        <f>IFERROR((O126/I126),0)</f>
        <v>4.828530877328021E-2</v>
      </c>
      <c r="T126" s="67"/>
    </row>
    <row r="127" spans="1:20" s="68" customFormat="1" ht="30" customHeight="1" x14ac:dyDescent="0.2">
      <c r="A127" s="58">
        <v>5</v>
      </c>
      <c r="B127" s="59">
        <v>1</v>
      </c>
      <c r="C127" s="59">
        <v>2</v>
      </c>
      <c r="D127" s="90">
        <v>1</v>
      </c>
      <c r="E127" s="90">
        <v>27</v>
      </c>
      <c r="F127" s="99">
        <v>20</v>
      </c>
      <c r="G127" s="100" t="s">
        <v>245</v>
      </c>
      <c r="H127" s="101" t="s">
        <v>246</v>
      </c>
      <c r="I127" s="64">
        <f>IFERROR(VLOOKUP(G127,'[1]CONSOLIDADO VIGENCIA'!$C$5:$S$119,17,0),0)</f>
        <v>64888000</v>
      </c>
      <c r="J127" s="64">
        <f>IFERROR(VLOOKUP(G127,'[1]MES VIGENCIA'!$C$5:$U$113,19,0),0)</f>
        <v>40000000</v>
      </c>
      <c r="K127" s="64">
        <f>IFERROR(VLOOKUP(G127,'[1]CONSOLIDADO VIGENCIA'!$C$5:$U$119,19,0),0)</f>
        <v>40000000</v>
      </c>
      <c r="L127" s="64">
        <f>IFERROR(VLOOKUP(G127,'[1]MES VIGENCIA'!$C$5:$W$113,21,0),0)</f>
        <v>0</v>
      </c>
      <c r="M127" s="64">
        <f>IFERROR(VLOOKUP(G127,'[1]CONSOLIDADO VIGENCIA'!$C$5:$W$119,21,0),0)</f>
        <v>0</v>
      </c>
      <c r="N127" s="64">
        <f>IFERROR(VLOOKUP(G127,'[1]MES VIGENCIA'!$C$5:$X$113,22,0),0)</f>
        <v>0</v>
      </c>
      <c r="O127" s="64">
        <f>IFERROR(VLOOKUP(G127,'[1]CONSOLIDADO VIGENCIA'!$C$5:$X$119,22,0),0)</f>
        <v>0</v>
      </c>
      <c r="P127" s="64">
        <f>IFERROR(VLOOKUP(G127,'[1]MES VIGENCIA'!$C$5:$Z$113,24,0),0)</f>
        <v>0</v>
      </c>
      <c r="Q127" s="64">
        <f>IFERROR(VLOOKUP(G127,'[1]CONSOLIDADO VIGENCIA'!$C$5:$Z$119,24,0),0)</f>
        <v>0</v>
      </c>
      <c r="R127" s="65">
        <f>IFERROR((M127/I127),0)</f>
        <v>0</v>
      </c>
      <c r="S127" s="66">
        <f>IFERROR((O127/I127),0)</f>
        <v>0</v>
      </c>
      <c r="T127" s="67"/>
    </row>
    <row r="128" spans="1:20" s="68" customFormat="1" ht="30" customHeight="1" x14ac:dyDescent="0.2">
      <c r="A128" s="58">
        <v>5</v>
      </c>
      <c r="B128" s="59">
        <v>1</v>
      </c>
      <c r="C128" s="59">
        <v>2</v>
      </c>
      <c r="D128" s="90">
        <v>1</v>
      </c>
      <c r="E128" s="90">
        <v>28</v>
      </c>
      <c r="F128" s="99">
        <v>20</v>
      </c>
      <c r="G128" s="100" t="s">
        <v>247</v>
      </c>
      <c r="H128" s="101" t="s">
        <v>101</v>
      </c>
      <c r="I128" s="64">
        <v>50000000</v>
      </c>
      <c r="J128" s="64">
        <v>50000000</v>
      </c>
      <c r="K128" s="64">
        <f>+J128</f>
        <v>50000000</v>
      </c>
      <c r="L128" s="64">
        <v>2172400</v>
      </c>
      <c r="M128" s="64">
        <v>2172400</v>
      </c>
      <c r="N128" s="64">
        <v>2172400</v>
      </c>
      <c r="O128" s="64">
        <f>+N128</f>
        <v>2172400</v>
      </c>
      <c r="P128" s="64">
        <v>0</v>
      </c>
      <c r="Q128" s="64"/>
      <c r="R128" s="65"/>
      <c r="S128" s="66"/>
      <c r="T128" s="67"/>
    </row>
    <row r="129" spans="1:20" s="68" customFormat="1" ht="30" customHeight="1" x14ac:dyDescent="0.2">
      <c r="A129" s="58">
        <v>5</v>
      </c>
      <c r="B129" s="59">
        <v>1</v>
      </c>
      <c r="C129" s="59">
        <v>2</v>
      </c>
      <c r="D129" s="90">
        <v>1</v>
      </c>
      <c r="E129" s="90">
        <v>29</v>
      </c>
      <c r="F129" s="99">
        <v>20</v>
      </c>
      <c r="G129" s="100" t="s">
        <v>248</v>
      </c>
      <c r="H129" s="101" t="s">
        <v>79</v>
      </c>
      <c r="I129" s="64">
        <f>IFERROR(VLOOKUP(G129,'[1]CONSOLIDADO VIGENCIA'!$C$5:$S$119,17,0),0)</f>
        <v>1444000000</v>
      </c>
      <c r="J129" s="64">
        <f>IFERROR(VLOOKUP(G129,'[1]MES VIGENCIA'!$C$5:$U$113,19,0),0)</f>
        <v>-801309</v>
      </c>
      <c r="K129" s="64">
        <f>IFERROR(VLOOKUP(G129,'[1]CONSOLIDADO VIGENCIA'!$C$5:$U$119,19,0),0)</f>
        <v>1213939111</v>
      </c>
      <c r="L129" s="64">
        <f>IFERROR(VLOOKUP(G129,'[1]MES VIGENCIA'!$C$5:$W$113,21,0),0)</f>
        <v>0</v>
      </c>
      <c r="M129" s="64">
        <f>IFERROR(VLOOKUP(G129,'[1]CONSOLIDADO VIGENCIA'!$C$5:$W$119,21,0),0)</f>
        <v>1211876989</v>
      </c>
      <c r="N129" s="64">
        <f>IFERROR(VLOOKUP(G129,'[1]MES VIGENCIA'!$C$5:$X$113,22,0),0)</f>
        <v>28715586.899999999</v>
      </c>
      <c r="O129" s="64">
        <f>IFERROR(VLOOKUP(G129,'[1]CONSOLIDADO VIGENCIA'!$C$5:$X$119,22,0),0)</f>
        <v>28715586.899999999</v>
      </c>
      <c r="P129" s="64">
        <f>IFERROR(VLOOKUP(G129,'[1]MES VIGENCIA'!$C$5:$Z$113,24,0),0)</f>
        <v>26586555</v>
      </c>
      <c r="Q129" s="64">
        <f>IFERROR(VLOOKUP(G129,'[1]CONSOLIDADO VIGENCIA'!$C$5:$Z$119,24,0),0)</f>
        <v>26586555</v>
      </c>
      <c r="R129" s="65">
        <f>IFERROR((M129/I129),0)</f>
        <v>0.83924999238227149</v>
      </c>
      <c r="S129" s="66">
        <f>IFERROR((O129/I129),0)</f>
        <v>1.9886140512465372E-2</v>
      </c>
      <c r="T129" s="67"/>
    </row>
    <row r="130" spans="1:20" s="103" customFormat="1" ht="30" customHeight="1" x14ac:dyDescent="0.2">
      <c r="A130" s="165" t="s">
        <v>249</v>
      </c>
      <c r="B130" s="166"/>
      <c r="C130" s="166"/>
      <c r="D130" s="166"/>
      <c r="E130" s="166"/>
      <c r="F130" s="166"/>
      <c r="G130" s="166"/>
      <c r="H130" s="167"/>
      <c r="I130" s="53">
        <f t="shared" ref="I130:Q130" si="42">+I131+I136+I139</f>
        <v>270371000000</v>
      </c>
      <c r="J130" s="53">
        <f t="shared" si="42"/>
        <v>-171579061.47</v>
      </c>
      <c r="K130" s="53">
        <f t="shared" si="42"/>
        <v>123075865880.53</v>
      </c>
      <c r="L130" s="53">
        <f t="shared" si="42"/>
        <v>74205462</v>
      </c>
      <c r="M130" s="53">
        <f t="shared" si="42"/>
        <v>122630314599.53</v>
      </c>
      <c r="N130" s="53">
        <f t="shared" si="42"/>
        <v>1357442377</v>
      </c>
      <c r="O130" s="53">
        <f t="shared" si="42"/>
        <v>1358506126</v>
      </c>
      <c r="P130" s="53">
        <f t="shared" si="42"/>
        <v>1339570588</v>
      </c>
      <c r="Q130" s="53">
        <f t="shared" si="42"/>
        <v>1340634337</v>
      </c>
      <c r="R130" s="54">
        <f>IFERROR((M130/I130),0)</f>
        <v>0.45356312104304825</v>
      </c>
      <c r="S130" s="55">
        <f>IFERROR((O130/I130),0)</f>
        <v>5.024599997780827E-3</v>
      </c>
      <c r="T130" s="102"/>
    </row>
    <row r="131" spans="1:20" s="75" customFormat="1" ht="46.15" customHeight="1" x14ac:dyDescent="0.25">
      <c r="A131" s="48">
        <v>2103</v>
      </c>
      <c r="B131" s="69">
        <v>1900</v>
      </c>
      <c r="C131" s="49"/>
      <c r="D131" s="87"/>
      <c r="E131" s="87"/>
      <c r="F131" s="86"/>
      <c r="G131" s="95" t="s">
        <v>250</v>
      </c>
      <c r="H131" s="88" t="s">
        <v>251</v>
      </c>
      <c r="I131" s="53">
        <f>+SUM(I132:I135)</f>
        <v>69205000000</v>
      </c>
      <c r="J131" s="53">
        <f t="shared" ref="J131" si="43">SUM(J132:J135)</f>
        <v>0</v>
      </c>
      <c r="K131" s="53">
        <f t="shared" ref="K131:S131" si="44">SUM(K132:K135)</f>
        <v>50367599108</v>
      </c>
      <c r="L131" s="53">
        <f>SUM(L132:L135)</f>
        <v>65829954</v>
      </c>
      <c r="M131" s="53">
        <f>SUM(M132:M135)</f>
        <v>49922047829</v>
      </c>
      <c r="N131" s="53">
        <f t="shared" si="44"/>
        <v>1275893292</v>
      </c>
      <c r="O131" s="53">
        <f t="shared" si="44"/>
        <v>1276957041</v>
      </c>
      <c r="P131" s="53">
        <f t="shared" si="44"/>
        <v>1274822292</v>
      </c>
      <c r="Q131" s="53">
        <f t="shared" si="44"/>
        <v>1275886041</v>
      </c>
      <c r="R131" s="53">
        <f t="shared" si="44"/>
        <v>2.370574048786616</v>
      </c>
      <c r="S131" s="53">
        <f t="shared" si="44"/>
        <v>4.534141648482444E-2</v>
      </c>
      <c r="T131" s="77"/>
    </row>
    <row r="132" spans="1:20" s="105" customFormat="1" ht="46.15" customHeight="1" x14ac:dyDescent="0.25">
      <c r="A132" s="58">
        <v>2103</v>
      </c>
      <c r="B132" s="60">
        <v>1900</v>
      </c>
      <c r="C132" s="59">
        <v>1</v>
      </c>
      <c r="D132" s="90"/>
      <c r="E132" s="90"/>
      <c r="F132" s="92"/>
      <c r="G132" s="93" t="s">
        <v>252</v>
      </c>
      <c r="H132" s="91" t="s">
        <v>253</v>
      </c>
      <c r="I132" s="64">
        <v>10000000000</v>
      </c>
      <c r="J132" s="64">
        <f>IFERROR(VLOOKUP(F132,'[1]CONSOLIDADO VIGENCIA'!$C$5:$U$119,19,0),0)</f>
        <v>0</v>
      </c>
      <c r="K132" s="64">
        <f>IFERROR(VLOOKUP(G132,'[1]CONSOLIDADO VIGENCIA'!$C$5:$U$119,19,0),0)</f>
        <v>0</v>
      </c>
      <c r="L132" s="64">
        <f>IFERROR(VLOOKUP(F132,'[1]CONSOLIDADO VIGENCIA'!$C$5:$W$119,21,0),0)</f>
        <v>0</v>
      </c>
      <c r="M132" s="64">
        <f>IFERROR(VLOOKUP(G132,'[1]CONSOLIDADO VIGENCIA'!$C$5:$W$119,21,0),0)</f>
        <v>0</v>
      </c>
      <c r="N132" s="64">
        <f>IFERROR(VLOOKUP(F132,'[1]CONSOLIDADO VIGENCIA'!$C$5:$X$119,22,0),0)</f>
        <v>0</v>
      </c>
      <c r="O132" s="64">
        <f>IFERROR(VLOOKUP(G132,'[1]CONSOLIDADO VIGENCIA'!$C$5:$X$119,22,0),0)</f>
        <v>0</v>
      </c>
      <c r="P132" s="64">
        <f>IFERROR(VLOOKUP(F132,'[1]CONSOLIDADO VIGENCIA'!$C$5:$Z$119,24,0),0)</f>
        <v>0</v>
      </c>
      <c r="Q132" s="64">
        <f>IFERROR(VLOOKUP(G132,'[1]CONSOLIDADO VIGENCIA'!$C$5:$Z$119,24,0),0)</f>
        <v>0</v>
      </c>
      <c r="R132" s="65">
        <f>IFERROR((M132/I132),0)</f>
        <v>0</v>
      </c>
      <c r="S132" s="66">
        <f>IFERROR((O132/I132),0)</f>
        <v>0</v>
      </c>
      <c r="T132" s="104"/>
    </row>
    <row r="133" spans="1:20" s="105" customFormat="1" ht="46.15" customHeight="1" x14ac:dyDescent="0.25">
      <c r="A133" s="58">
        <v>2103</v>
      </c>
      <c r="B133" s="60">
        <v>1900</v>
      </c>
      <c r="C133" s="59">
        <v>2</v>
      </c>
      <c r="D133" s="90">
        <v>20</v>
      </c>
      <c r="E133" s="90"/>
      <c r="F133" s="92"/>
      <c r="G133" s="93" t="s">
        <v>254</v>
      </c>
      <c r="H133" s="91" t="s">
        <v>255</v>
      </c>
      <c r="I133" s="64">
        <v>19123000000</v>
      </c>
      <c r="J133" s="64">
        <v>0</v>
      </c>
      <c r="K133" s="64">
        <v>19123000000</v>
      </c>
      <c r="L133" s="64">
        <v>0</v>
      </c>
      <c r="M133" s="64">
        <v>19123000000</v>
      </c>
      <c r="N133" s="64">
        <f>IFERROR(VLOOKUP(F133,'[1]CONSOLIDADO VIGENCIA'!$C$5:$X$119,22,0),0)</f>
        <v>0</v>
      </c>
      <c r="O133" s="64">
        <f>IFERROR(VLOOKUP(G133,'[1]CONSOLIDADO VIGENCIA'!$C$5:$X$119,22,0),0)</f>
        <v>0</v>
      </c>
      <c r="P133" s="64">
        <f>IFERROR(VLOOKUP(F133,'[1]CONSOLIDADO VIGENCIA'!$C$5:$Z$119,24,0),0)</f>
        <v>0</v>
      </c>
      <c r="Q133" s="64">
        <f>IFERROR(VLOOKUP(G133,'[1]CONSOLIDADO VIGENCIA'!$C$5:$Z$119,24,0),0)</f>
        <v>0</v>
      </c>
      <c r="R133" s="65">
        <f>IFERROR((M133/I133),0)</f>
        <v>1</v>
      </c>
      <c r="S133" s="66">
        <f>IFERROR((O133/I133),0)</f>
        <v>0</v>
      </c>
      <c r="T133" s="104"/>
    </row>
    <row r="134" spans="1:20" s="105" customFormat="1" ht="46.15" customHeight="1" x14ac:dyDescent="0.25">
      <c r="A134" s="58">
        <v>2103</v>
      </c>
      <c r="B134" s="60">
        <v>1900</v>
      </c>
      <c r="C134" s="59">
        <v>2</v>
      </c>
      <c r="D134" s="90">
        <v>21</v>
      </c>
      <c r="E134" s="90"/>
      <c r="F134" s="92"/>
      <c r="G134" s="93" t="s">
        <v>256</v>
      </c>
      <c r="H134" s="91" t="s">
        <v>255</v>
      </c>
      <c r="I134" s="64">
        <v>30000000000</v>
      </c>
      <c r="J134" s="64">
        <v>0</v>
      </c>
      <c r="K134" s="64">
        <v>25576243000</v>
      </c>
      <c r="L134" s="64">
        <v>0</v>
      </c>
      <c r="M134" s="64">
        <v>25576243000</v>
      </c>
      <c r="N134" s="64">
        <v>1234800000</v>
      </c>
      <c r="O134" s="64">
        <v>1234800000</v>
      </c>
      <c r="P134" s="64">
        <v>1234800000</v>
      </c>
      <c r="Q134" s="64">
        <v>1234800000</v>
      </c>
      <c r="R134" s="65">
        <f>IFERROR((M134/I134),0)</f>
        <v>0.85254143333333332</v>
      </c>
      <c r="S134" s="66">
        <f>IFERROR((O134/I134),0)</f>
        <v>4.1160000000000002E-2</v>
      </c>
      <c r="T134" s="104"/>
    </row>
    <row r="135" spans="1:20" s="105" customFormat="1" ht="46.15" customHeight="1" x14ac:dyDescent="0.25">
      <c r="A135" s="58">
        <v>2103</v>
      </c>
      <c r="B135" s="60">
        <v>1900</v>
      </c>
      <c r="C135" s="59">
        <v>3</v>
      </c>
      <c r="D135" s="90"/>
      <c r="E135" s="90"/>
      <c r="F135" s="92"/>
      <c r="G135" s="93" t="s">
        <v>257</v>
      </c>
      <c r="H135" s="91" t="s">
        <v>258</v>
      </c>
      <c r="I135" s="64">
        <v>10082000000</v>
      </c>
      <c r="J135" s="64">
        <v>0</v>
      </c>
      <c r="K135" s="64">
        <v>5668356108</v>
      </c>
      <c r="L135" s="64">
        <v>65829954</v>
      </c>
      <c r="M135" s="64">
        <v>5222804829</v>
      </c>
      <c r="N135" s="64">
        <v>41093292</v>
      </c>
      <c r="O135" s="64">
        <v>42157041</v>
      </c>
      <c r="P135" s="64">
        <v>40022292</v>
      </c>
      <c r="Q135" s="64">
        <v>41086041</v>
      </c>
      <c r="R135" s="65">
        <f>IFERROR((M135/I135),0)</f>
        <v>0.51803261545328305</v>
      </c>
      <c r="S135" s="66">
        <f>IFERROR((O135/I135),0)</f>
        <v>4.1814164848244396E-3</v>
      </c>
      <c r="T135" s="104"/>
    </row>
    <row r="136" spans="1:20" s="75" customFormat="1" ht="30" customHeight="1" x14ac:dyDescent="0.25">
      <c r="A136" s="48">
        <v>2106</v>
      </c>
      <c r="B136" s="69">
        <v>1900</v>
      </c>
      <c r="C136" s="49"/>
      <c r="D136" s="87"/>
      <c r="E136" s="87"/>
      <c r="F136" s="86"/>
      <c r="G136" s="95" t="s">
        <v>259</v>
      </c>
      <c r="H136" s="88" t="s">
        <v>260</v>
      </c>
      <c r="I136" s="53">
        <f>SUM(I137:I138)</f>
        <v>187000000000</v>
      </c>
      <c r="J136" s="53">
        <f>SUM(J137:J138)</f>
        <v>-35936057</v>
      </c>
      <c r="K136" s="53">
        <f>SUM(K137:K138)</f>
        <v>70863909777</v>
      </c>
      <c r="L136" s="53">
        <f t="shared" ref="L136:Q136" si="45">SUM(L137:L138)</f>
        <v>8375508</v>
      </c>
      <c r="M136" s="53">
        <f t="shared" si="45"/>
        <v>70863909775</v>
      </c>
      <c r="N136" s="53">
        <f t="shared" si="45"/>
        <v>81549085</v>
      </c>
      <c r="O136" s="53">
        <f t="shared" si="45"/>
        <v>81549085</v>
      </c>
      <c r="P136" s="53">
        <f t="shared" si="45"/>
        <v>64748296</v>
      </c>
      <c r="Q136" s="53">
        <f t="shared" si="45"/>
        <v>64748296</v>
      </c>
      <c r="R136" s="54">
        <f>IFERROR((M136/I136),0)</f>
        <v>0.37895138917112298</v>
      </c>
      <c r="S136" s="55">
        <f>IFERROR((O136/I136),0)</f>
        <v>4.3609136363636364E-4</v>
      </c>
      <c r="T136" s="77"/>
    </row>
    <row r="137" spans="1:20" s="105" customFormat="1" ht="30" customHeight="1" x14ac:dyDescent="0.25">
      <c r="A137" s="58">
        <v>2106</v>
      </c>
      <c r="B137" s="60">
        <v>1900</v>
      </c>
      <c r="C137" s="59">
        <v>1</v>
      </c>
      <c r="D137" s="90"/>
      <c r="E137" s="90"/>
      <c r="F137" s="92"/>
      <c r="G137" s="93" t="s">
        <v>261</v>
      </c>
      <c r="H137" s="91" t="s">
        <v>262</v>
      </c>
      <c r="I137" s="64">
        <v>34277503000</v>
      </c>
      <c r="J137" s="64">
        <v>-17635570</v>
      </c>
      <c r="K137" s="64">
        <v>14608180291</v>
      </c>
      <c r="L137" s="64">
        <v>0</v>
      </c>
      <c r="M137" s="64">
        <v>14608180291</v>
      </c>
      <c r="N137" s="64">
        <f>IFERROR(VLOOKUP(F137,'[1]CONSOLIDADO VIGENCIA'!$C$5:$X$119,22,0),0)</f>
        <v>0</v>
      </c>
      <c r="O137" s="64">
        <f>IFERROR(VLOOKUP(G137,'[1]CONSOLIDADO VIGENCIA'!$C$5:$X$119,22,0),0)</f>
        <v>0</v>
      </c>
      <c r="P137" s="64">
        <f>IFERROR(VLOOKUP(F137,'[1]CONSOLIDADO VIGENCIA'!$C$5:$Z$119,24,0),0)</f>
        <v>0</v>
      </c>
      <c r="Q137" s="64">
        <f>IFERROR(VLOOKUP(G137,'[1]CONSOLIDADO VIGENCIA'!$C$5:$Z$119,24,0),0)</f>
        <v>0</v>
      </c>
      <c r="R137" s="65">
        <f>IFERROR((M137/I137),0)</f>
        <v>0.42617399204953754</v>
      </c>
      <c r="S137" s="66">
        <f>IFERROR((O137/I137),0)</f>
        <v>0</v>
      </c>
      <c r="T137" s="104"/>
    </row>
    <row r="138" spans="1:20" s="105" customFormat="1" ht="30" customHeight="1" x14ac:dyDescent="0.25">
      <c r="A138" s="58">
        <v>2106</v>
      </c>
      <c r="B138" s="60">
        <v>1900</v>
      </c>
      <c r="C138" s="59">
        <v>1</v>
      </c>
      <c r="D138" s="90"/>
      <c r="E138" s="90"/>
      <c r="F138" s="92"/>
      <c r="G138" s="93" t="s">
        <v>263</v>
      </c>
      <c r="H138" s="91" t="s">
        <v>262</v>
      </c>
      <c r="I138" s="64">
        <v>152722497000</v>
      </c>
      <c r="J138" s="64">
        <v>-18300487</v>
      </c>
      <c r="K138" s="64">
        <v>56255729486</v>
      </c>
      <c r="L138" s="64">
        <v>8375508</v>
      </c>
      <c r="M138" s="64">
        <v>56255729484</v>
      </c>
      <c r="N138" s="64">
        <v>81549085</v>
      </c>
      <c r="O138" s="64">
        <v>81549085</v>
      </c>
      <c r="P138" s="64">
        <v>64748296</v>
      </c>
      <c r="Q138" s="64">
        <v>64748296</v>
      </c>
      <c r="R138" s="106">
        <f>IFERROR((M138/I138),0)</f>
        <v>0.36835260416152049</v>
      </c>
      <c r="S138" s="66">
        <f>IFERROR((O138/I138),0)</f>
        <v>5.339690392830599E-4</v>
      </c>
      <c r="T138" s="104"/>
    </row>
    <row r="139" spans="1:20" s="75" customFormat="1" ht="30" customHeight="1" x14ac:dyDescent="0.25">
      <c r="A139" s="48">
        <v>2199</v>
      </c>
      <c r="B139" s="69">
        <v>1900</v>
      </c>
      <c r="C139" s="49">
        <v>1</v>
      </c>
      <c r="D139" s="87"/>
      <c r="E139" s="87"/>
      <c r="F139" s="86"/>
      <c r="G139" s="95" t="s">
        <v>264</v>
      </c>
      <c r="H139" s="88" t="s">
        <v>265</v>
      </c>
      <c r="I139" s="53">
        <f>+I140</f>
        <v>14166000000</v>
      </c>
      <c r="J139" s="53">
        <f t="shared" ref="J139:Q139" si="46">+J140</f>
        <v>-135643004.47</v>
      </c>
      <c r="K139" s="53">
        <f t="shared" si="46"/>
        <v>1844356995.53</v>
      </c>
      <c r="L139" s="53">
        <f t="shared" si="46"/>
        <v>0</v>
      </c>
      <c r="M139" s="53">
        <f t="shared" si="46"/>
        <v>1844356995.53</v>
      </c>
      <c r="N139" s="53">
        <f t="shared" si="46"/>
        <v>0</v>
      </c>
      <c r="O139" s="53">
        <f t="shared" si="46"/>
        <v>0</v>
      </c>
      <c r="P139" s="53">
        <f t="shared" si="46"/>
        <v>0</v>
      </c>
      <c r="Q139" s="53">
        <f t="shared" si="46"/>
        <v>0</v>
      </c>
      <c r="R139" s="54">
        <f>IFERROR((M139/I139),0)</f>
        <v>0.13019603243893829</v>
      </c>
      <c r="S139" s="55">
        <f>IFERROR((O139/I139),0)</f>
        <v>0</v>
      </c>
      <c r="T139" s="77"/>
    </row>
    <row r="140" spans="1:20" s="105" customFormat="1" ht="30" customHeight="1" thickBot="1" x14ac:dyDescent="0.3">
      <c r="A140" s="58">
        <v>2199</v>
      </c>
      <c r="B140" s="60">
        <v>1900</v>
      </c>
      <c r="C140" s="59">
        <v>1</v>
      </c>
      <c r="D140" s="90"/>
      <c r="E140" s="90"/>
      <c r="F140" s="92"/>
      <c r="G140" s="93" t="s">
        <v>266</v>
      </c>
      <c r="H140" s="91" t="s">
        <v>265</v>
      </c>
      <c r="I140" s="64">
        <v>14166000000</v>
      </c>
      <c r="J140" s="64">
        <v>-135643004.47</v>
      </c>
      <c r="K140" s="64">
        <v>1844356995.53</v>
      </c>
      <c r="L140" s="64">
        <v>0</v>
      </c>
      <c r="M140" s="64">
        <v>1844356995.53</v>
      </c>
      <c r="N140" s="64">
        <f>IFERROR(VLOOKUP(F140,'[1]CONSOLIDADO VIGENCIA'!$C$5:$X$119,22,0),0)</f>
        <v>0</v>
      </c>
      <c r="O140" s="64">
        <f>IFERROR(VLOOKUP(G140,'[1]CONSOLIDADO VIGENCIA'!$C$5:$X$119,22,0),0)</f>
        <v>0</v>
      </c>
      <c r="P140" s="64">
        <f>IFERROR(VLOOKUP(F140,'[1]CONSOLIDADO VIGENCIA'!$C$5:$Z$119,24,0),0)</f>
        <v>0</v>
      </c>
      <c r="Q140" s="64">
        <f>IFERROR(VLOOKUP(G140,'[1]CONSOLIDADO VIGENCIA'!$C$5:$Z$119,24,0),0)</f>
        <v>0</v>
      </c>
      <c r="R140" s="106">
        <f>IFERROR((M140/I140),0)</f>
        <v>0.13019603243893829</v>
      </c>
      <c r="S140" s="66">
        <f>IFERROR((O140/I140),0)</f>
        <v>0</v>
      </c>
      <c r="T140" s="104"/>
    </row>
    <row r="141" spans="1:20" s="111" customFormat="1" ht="30" customHeight="1" thickBot="1" x14ac:dyDescent="0.3">
      <c r="A141" s="168" t="s">
        <v>267</v>
      </c>
      <c r="B141" s="169"/>
      <c r="C141" s="169"/>
      <c r="D141" s="169"/>
      <c r="E141" s="169"/>
      <c r="F141" s="169"/>
      <c r="G141" s="169"/>
      <c r="H141" s="170"/>
      <c r="I141" s="107">
        <f t="shared" ref="I141:Q141" si="47">+I12+I130</f>
        <v>639782897000</v>
      </c>
      <c r="J141" s="108">
        <f t="shared" si="47"/>
        <v>-1304537932.97</v>
      </c>
      <c r="K141" s="108">
        <f t="shared" si="47"/>
        <v>462268734720.71997</v>
      </c>
      <c r="L141" s="108">
        <f t="shared" si="47"/>
        <v>272389629136</v>
      </c>
      <c r="M141" s="108">
        <f t="shared" si="47"/>
        <v>444846647785.21997</v>
      </c>
      <c r="N141" s="108">
        <f t="shared" si="47"/>
        <v>275643257173.07001</v>
      </c>
      <c r="O141" s="108">
        <f t="shared" si="47"/>
        <v>277244063249.21002</v>
      </c>
      <c r="P141" s="108">
        <f t="shared" si="47"/>
        <v>274817424451.45999</v>
      </c>
      <c r="Q141" s="108">
        <f t="shared" si="47"/>
        <v>276334588281.60004</v>
      </c>
      <c r="R141" s="109">
        <f>IFERROR((M141/I141),0)</f>
        <v>0.69530875218944777</v>
      </c>
      <c r="S141" s="110">
        <f>IFERROR((O141/I141),0)</f>
        <v>0.43334084819902591</v>
      </c>
      <c r="T141" s="74"/>
    </row>
    <row r="142" spans="1:20" x14ac:dyDescent="0.2">
      <c r="A142" s="112"/>
      <c r="B142" s="113"/>
      <c r="C142" s="114"/>
      <c r="D142" s="114"/>
      <c r="E142" s="114"/>
      <c r="F142" s="114"/>
      <c r="G142" s="114"/>
      <c r="H142" s="115"/>
      <c r="I142" s="116"/>
      <c r="J142" s="116"/>
      <c r="K142" s="117"/>
      <c r="L142" s="118"/>
      <c r="M142" s="119"/>
      <c r="N142" s="118"/>
      <c r="O142" s="118"/>
      <c r="P142" s="118"/>
      <c r="Q142" s="119"/>
      <c r="R142" s="120"/>
      <c r="S142" s="121"/>
      <c r="T142" s="120"/>
    </row>
    <row r="143" spans="1:20" ht="15.75" thickBot="1" x14ac:dyDescent="0.25">
      <c r="A143" s="158"/>
      <c r="B143" s="159"/>
      <c r="C143" s="159"/>
      <c r="D143" s="123"/>
      <c r="E143" s="123"/>
      <c r="F143" s="123"/>
      <c r="G143" s="123"/>
      <c r="H143" s="124"/>
      <c r="I143" s="125"/>
      <c r="J143" s="125"/>
      <c r="K143" s="125"/>
      <c r="L143" s="126"/>
      <c r="M143" s="126"/>
      <c r="N143" s="126"/>
      <c r="O143" s="126"/>
      <c r="P143" s="126"/>
      <c r="Q143" s="126"/>
      <c r="R143" s="127"/>
      <c r="S143" s="128"/>
      <c r="T143" s="120"/>
    </row>
    <row r="145" spans="1:17" x14ac:dyDescent="0.2">
      <c r="I145" s="131"/>
      <c r="J145" s="132"/>
      <c r="K145" s="131"/>
      <c r="L145" s="131"/>
      <c r="M145" s="131"/>
      <c r="N145" s="131"/>
      <c r="O145" s="131"/>
      <c r="P145" s="131"/>
      <c r="Q145" s="131"/>
    </row>
    <row r="146" spans="1:17" x14ac:dyDescent="0.2">
      <c r="I146" s="131"/>
      <c r="J146" s="131"/>
      <c r="K146" s="131"/>
      <c r="L146" s="131"/>
      <c r="M146" s="131"/>
      <c r="N146" s="131"/>
      <c r="O146" s="131"/>
      <c r="P146" s="131"/>
      <c r="Q146" s="131"/>
    </row>
    <row r="147" spans="1:17" x14ac:dyDescent="0.2">
      <c r="I147" s="131"/>
      <c r="J147" s="131"/>
      <c r="K147" s="131"/>
      <c r="L147" s="131"/>
      <c r="M147" s="131"/>
      <c r="N147" s="131"/>
      <c r="O147" s="131"/>
      <c r="P147" s="131"/>
      <c r="Q147" s="131"/>
    </row>
    <row r="148" spans="1:17" x14ac:dyDescent="0.2">
      <c r="I148" s="131"/>
      <c r="J148" s="131"/>
      <c r="K148" s="131"/>
      <c r="L148" s="131"/>
      <c r="M148" s="131"/>
      <c r="N148" s="131"/>
      <c r="O148" s="131"/>
      <c r="P148" s="131"/>
      <c r="Q148" s="131"/>
    </row>
    <row r="149" spans="1:17" x14ac:dyDescent="0.2">
      <c r="I149" s="131"/>
      <c r="J149" s="131"/>
      <c r="K149" s="131"/>
      <c r="L149" s="131"/>
      <c r="M149" s="131"/>
      <c r="N149" s="131"/>
      <c r="O149" s="131"/>
      <c r="P149" s="131"/>
      <c r="Q149" s="131"/>
    </row>
    <row r="150" spans="1:17" x14ac:dyDescent="0.2">
      <c r="I150" s="131"/>
      <c r="J150" s="131"/>
      <c r="K150" s="131"/>
      <c r="L150" s="131"/>
      <c r="M150" s="131"/>
      <c r="N150" s="131"/>
      <c r="O150" s="131"/>
      <c r="P150" s="131"/>
      <c r="Q150" s="131"/>
    </row>
    <row r="151" spans="1:17" x14ac:dyDescent="0.2">
      <c r="I151" s="131"/>
      <c r="J151" s="131"/>
      <c r="K151" s="131"/>
      <c r="L151" s="131"/>
      <c r="M151" s="131"/>
      <c r="N151" s="131"/>
      <c r="O151" s="131"/>
      <c r="P151" s="131"/>
      <c r="Q151" s="131"/>
    </row>
    <row r="152" spans="1:17" x14ac:dyDescent="0.2">
      <c r="I152" s="131"/>
      <c r="J152" s="131"/>
      <c r="K152" s="131"/>
      <c r="L152" s="131"/>
      <c r="M152" s="131"/>
      <c r="N152" s="131"/>
      <c r="O152" s="131"/>
      <c r="P152" s="131"/>
      <c r="Q152" s="131"/>
    </row>
    <row r="153" spans="1:17" x14ac:dyDescent="0.2">
      <c r="I153" s="131"/>
      <c r="J153" s="131"/>
      <c r="K153" s="131"/>
      <c r="L153" s="131"/>
      <c r="M153" s="131"/>
      <c r="N153" s="131"/>
      <c r="O153" s="131"/>
      <c r="P153" s="131"/>
      <c r="Q153" s="131"/>
    </row>
    <row r="154" spans="1:17" x14ac:dyDescent="0.2">
      <c r="I154" s="131"/>
      <c r="J154" s="131"/>
      <c r="K154" s="131"/>
      <c r="L154" s="131"/>
      <c r="M154" s="131"/>
      <c r="N154" s="131"/>
      <c r="O154" s="131"/>
      <c r="P154" s="131"/>
      <c r="Q154" s="131"/>
    </row>
    <row r="155" spans="1:17" x14ac:dyDescent="0.2">
      <c r="I155" s="131"/>
      <c r="J155" s="131"/>
      <c r="K155" s="131"/>
      <c r="L155" s="131"/>
      <c r="M155" s="131"/>
      <c r="N155" s="131"/>
      <c r="O155" s="131"/>
      <c r="P155" s="131"/>
      <c r="Q155" s="131"/>
    </row>
    <row r="156" spans="1:17" x14ac:dyDescent="0.2">
      <c r="A156" s="122"/>
      <c r="B156" s="122"/>
      <c r="C156" s="122"/>
      <c r="D156" s="122"/>
      <c r="E156" s="122"/>
      <c r="F156" s="122"/>
      <c r="G156" s="122"/>
      <c r="H156" s="122"/>
      <c r="I156" s="131"/>
      <c r="J156" s="131"/>
      <c r="K156" s="131"/>
      <c r="L156" s="131"/>
      <c r="M156" s="131"/>
      <c r="N156" s="131"/>
      <c r="O156" s="131"/>
      <c r="P156" s="131"/>
      <c r="Q156" s="131"/>
    </row>
    <row r="157" spans="1:17" x14ac:dyDescent="0.2">
      <c r="A157" s="122"/>
      <c r="B157" s="122"/>
      <c r="C157" s="122"/>
      <c r="D157" s="122"/>
      <c r="E157" s="122"/>
      <c r="F157" s="122"/>
      <c r="G157" s="122"/>
      <c r="H157" s="122"/>
      <c r="I157" s="131"/>
      <c r="J157" s="131"/>
      <c r="K157" s="131"/>
      <c r="L157" s="131"/>
      <c r="M157" s="131"/>
      <c r="N157" s="131"/>
      <c r="O157" s="131"/>
      <c r="P157" s="131"/>
      <c r="Q157" s="131"/>
    </row>
  </sheetData>
  <autoFilter ref="A11:U141"/>
  <mergeCells count="26">
    <mergeCell ref="A143:C143"/>
    <mergeCell ref="D10:D11"/>
    <mergeCell ref="A12:H12"/>
    <mergeCell ref="A130:H130"/>
    <mergeCell ref="A141:H141"/>
    <mergeCell ref="N8:N11"/>
    <mergeCell ref="O8:O11"/>
    <mergeCell ref="P8:P11"/>
    <mergeCell ref="Q8:Q11"/>
    <mergeCell ref="R8:R11"/>
    <mergeCell ref="S8:S11"/>
    <mergeCell ref="A8:H8"/>
    <mergeCell ref="I8:I11"/>
    <mergeCell ref="J8:J11"/>
    <mergeCell ref="K8:K11"/>
    <mergeCell ref="L8:L11"/>
    <mergeCell ref="M8:M11"/>
    <mergeCell ref="H9:H11"/>
    <mergeCell ref="A10:A11"/>
    <mergeCell ref="B10:B11"/>
    <mergeCell ref="C10:C11"/>
    <mergeCell ref="A5:D5"/>
    <mergeCell ref="H5:J5"/>
    <mergeCell ref="A1:S1"/>
    <mergeCell ref="A2:S2"/>
    <mergeCell ref="A3:S3"/>
  </mergeCells>
  <printOptions horizontalCentered="1" verticalCentered="1"/>
  <pageMargins left="0.98425196850393704" right="0.19685039370078741" top="0.27559055118110237" bottom="0.27559055118110237" header="0" footer="0"/>
  <pageSetup scale="53" fitToHeight="3" orientation="landscape" horizontalDpi="1200" verticalDpi="12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d0e351fb-1a75-4546-9b39-7d697f81258f">2</Orden>
    <Tipo_x0020_presupuesto xmlns="d0e351fb-1a75-4546-9b39-7d697f81258f">Informe de Ejecución del Presupuesto de Gastos</Tipo_x0020_presupuesto>
    <Vigencia xmlns="d0e351fb-1a75-4546-9b39-7d697f81258f">2018</Vigencia>
    <Tipo_x0020_de_x0020_documento xmlns="d0e351fb-1a75-4546-9b39-7d697f81258f">Ejecución</Tipo_x0020_de_x0020_documento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7E96AE0A61A43BE8DB0148F98F323" ma:contentTypeVersion="7" ma:contentTypeDescription="Crear nuevo documento." ma:contentTypeScope="" ma:versionID="012f783ef77722ae02294c837cfcf4ef">
  <xsd:schema xmlns:xsd="http://www.w3.org/2001/XMLSchema" xmlns:xs="http://www.w3.org/2001/XMLSchema" xmlns:p="http://schemas.microsoft.com/office/2006/metadata/properties" xmlns:ns2="d0e351fb-1a75-4546-9b39-7d697f81258f" xmlns:ns3="4afde810-2293-4670-bb5c-117753097ca5" targetNamespace="http://schemas.microsoft.com/office/2006/metadata/properties" ma:root="true" ma:fieldsID="9bcdfc3e7b6b892c3d461a1e36c481da" ns2:_="" ns3:_="">
    <xsd:import namespace="d0e351fb-1a75-4546-9b39-7d697f81258f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Vigencia" minOccurs="0"/>
                <xsd:element ref="ns2:Orden" minOccurs="0"/>
                <xsd:element ref="ns2:Tipo_x0020_de_x0020_documento" minOccurs="0"/>
                <xsd:element ref="ns2:Tipo_x0020_presupues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351fb-1a75-4546-9b39-7d697f81258f" elementFormDefault="qualified">
    <xsd:import namespace="http://schemas.microsoft.com/office/2006/documentManagement/types"/>
    <xsd:import namespace="http://schemas.microsoft.com/office/infopath/2007/PartnerControls"/>
    <xsd:element name="Vigencia" ma:index="8" nillable="true" ma:displayName="Vigencia" ma:decimals="0" ma:description="Año del documento" ma:internalName="Vigencia">
      <xsd:simpleType>
        <xsd:restriction base="dms:Number">
          <xsd:maxInclusive value="2022"/>
          <xsd:minInclusive value="2003"/>
        </xsd:restriction>
      </xsd:simpleType>
    </xsd:element>
    <xsd:element name="Orden" ma:index="9" nillable="true" ma:displayName="Orden" ma:decimals="0" ma:description="Orden de aparición en la biblioteca" ma:internalName="Orden">
      <xsd:simpleType>
        <xsd:restriction base="dms:Number"/>
      </xsd:simpleType>
    </xsd:element>
    <xsd:element name="Tipo_x0020_de_x0020_documento" ma:index="10" nillable="true" ma:displayName="Tipo de documento" ma:default="Ejecución" ma:format="Dropdown" ma:internalName="Tipo_x0020_de_x0020_documento">
      <xsd:simpleType>
        <xsd:restriction base="dms:Choice">
          <xsd:enumeration value="Ejecución"/>
          <xsd:enumeration value="Estados financieros"/>
        </xsd:restriction>
      </xsd:simpleType>
    </xsd:element>
    <xsd:element name="Tipo_x0020_presupuesto" ma:index="11" nillable="true" ma:displayName="Tipo Informe" ma:default="Informe de Ejecución del Presupuesto de Gastos" ma:format="Dropdown" ma:internalName="Tipo_x0020_presupuesto">
      <xsd:simpleType>
        <xsd:restriction base="dms:Choice">
          <xsd:enumeration value="Informe de Ejecución del Presupuesto de Gastos"/>
          <xsd:enumeration value="Informe de Ejecución del Presupuesto de Ingresos"/>
          <xsd:enumeration value="Otr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C618A81-DA34-472B-821B-E87DFAA2A0F0}"/>
</file>

<file path=customXml/itemProps2.xml><?xml version="1.0" encoding="utf-8"?>
<ds:datastoreItem xmlns:ds="http://schemas.openxmlformats.org/officeDocument/2006/customXml" ds:itemID="{138DC0DC-F3B7-4947-9D8B-00CE4BED61DA}"/>
</file>

<file path=customXml/itemProps3.xml><?xml version="1.0" encoding="utf-8"?>
<ds:datastoreItem xmlns:ds="http://schemas.openxmlformats.org/officeDocument/2006/customXml" ds:itemID="{A5CDCB74-FEF8-450A-9190-C923FF95D5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VIGENCIA SIIF</vt:lpstr>
      <vt:lpstr>'VIGENCIA SIIF'!Área_de_impresión</vt:lpstr>
      <vt:lpstr>'VIGENCIA SIIF'!Títulos_a_imprimir</vt:lpstr>
    </vt:vector>
  </TitlesOfParts>
  <Company>PricewaterhouseCoopers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Vigencia_2018_febrero_(gastos)</dc:title>
  <dc:creator>Windows User</dc:creator>
  <cp:lastModifiedBy>Myriam Concepción Pinzón Téllez</cp:lastModifiedBy>
  <cp:lastPrinted>2016-02-08T18:36:44Z</cp:lastPrinted>
  <dcterms:created xsi:type="dcterms:W3CDTF">2014-01-22T22:03:49Z</dcterms:created>
  <dcterms:modified xsi:type="dcterms:W3CDTF">2018-03-13T15:08:37Z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0x01010048F7E96AE0A61A43BE8DB0148F98F323</vt:lpwstr>
  </property>
  <property fmtid="{D5CDD505-2E9C-101B-9397-08002B2CF9AE}" pid="3" name="Order">
    <vt:r8>14700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