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tchmydocs.anh.gov.co\sperfiles\janier.cuervo\My Documents\PRESUPUESTO INFORMES\"/>
    </mc:Choice>
  </mc:AlternateContent>
  <xr:revisionPtr revIDLastSave="0" documentId="13_ncr:1_{32C29607-91D8-4276-B4DE-5341D9117EE2}" xr6:coauthVersionLast="45" xr6:coauthVersionMax="47" xr10:uidLastSave="{00000000-0000-0000-0000-000000000000}"/>
  <bookViews>
    <workbookView xWindow="21480" yWindow="-210" windowWidth="21840" windowHeight="13140" xr2:uid="{00000000-000D-0000-FFFF-FFFF00000000}"/>
  </bookViews>
  <sheets>
    <sheet name="VIGENCIA ACTUAL" sheetId="4" r:id="rId1"/>
  </sheets>
  <definedNames>
    <definedName name="_xlnm._FilterDatabase" localSheetId="0" hidden="1">'VIGENCIA ACTUAL'!$A$11:$Q$126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4" l="1"/>
  <c r="Q123" i="4"/>
  <c r="P123" i="4"/>
  <c r="Q122" i="4"/>
  <c r="P122" i="4"/>
  <c r="Q121" i="4"/>
  <c r="P121" i="4"/>
  <c r="Q119" i="4"/>
  <c r="P119" i="4"/>
  <c r="Q118" i="4"/>
  <c r="P118" i="4"/>
  <c r="Q117" i="4"/>
  <c r="P117" i="4"/>
  <c r="Q116" i="4"/>
  <c r="P116" i="4"/>
  <c r="Q113" i="4"/>
  <c r="P113" i="4"/>
  <c r="Q112" i="4"/>
  <c r="P112" i="4"/>
  <c r="Q111" i="4"/>
  <c r="P111" i="4"/>
  <c r="Q110" i="4"/>
  <c r="P110" i="4"/>
  <c r="Q108" i="4"/>
  <c r="P108" i="4"/>
  <c r="Q107" i="4"/>
  <c r="P107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5" i="4"/>
  <c r="P85" i="4"/>
  <c r="Q82" i="4"/>
  <c r="P82" i="4"/>
  <c r="Q81" i="4"/>
  <c r="P81" i="4"/>
  <c r="Q80" i="4"/>
  <c r="P80" i="4"/>
  <c r="Q77" i="4"/>
  <c r="P77" i="4"/>
  <c r="Q75" i="4"/>
  <c r="P75" i="4"/>
  <c r="Q74" i="4"/>
  <c r="P74" i="4"/>
  <c r="Q73" i="4"/>
  <c r="P73" i="4"/>
  <c r="Q72" i="4"/>
  <c r="P72" i="4"/>
  <c r="Q71" i="4"/>
  <c r="P71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0" i="4"/>
  <c r="P40" i="4"/>
  <c r="Q39" i="4"/>
  <c r="P39" i="4"/>
  <c r="Q38" i="4"/>
  <c r="P38" i="4"/>
  <c r="Q37" i="4"/>
  <c r="P37" i="4"/>
  <c r="Q35" i="4"/>
  <c r="P35" i="4"/>
  <c r="Q34" i="4"/>
  <c r="P34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O115" i="4" l="1"/>
  <c r="N115" i="4"/>
  <c r="M115" i="4"/>
  <c r="L115" i="4"/>
  <c r="K115" i="4"/>
  <c r="O114" i="4"/>
  <c r="N114" i="4"/>
  <c r="Q114" i="4" s="1"/>
  <c r="M114" i="4"/>
  <c r="P114" i="4" s="1"/>
  <c r="L114" i="4"/>
  <c r="K114" i="4"/>
  <c r="P115" i="4" l="1"/>
  <c r="Q115" i="4"/>
  <c r="K109" i="4"/>
  <c r="L109" i="4"/>
  <c r="M109" i="4"/>
  <c r="N109" i="4"/>
  <c r="Q109" i="4" s="1"/>
  <c r="O109" i="4"/>
  <c r="P109" i="4" l="1"/>
  <c r="K79" i="4"/>
  <c r="L79" i="4"/>
  <c r="M79" i="4"/>
  <c r="P79" i="4" s="1"/>
  <c r="N79" i="4"/>
  <c r="Q79" i="4" s="1"/>
  <c r="O79" i="4"/>
  <c r="K51" i="4" l="1"/>
  <c r="L51" i="4"/>
  <c r="M51" i="4"/>
  <c r="P51" i="4" s="1"/>
  <c r="N51" i="4"/>
  <c r="Q51" i="4" s="1"/>
  <c r="O51" i="4"/>
  <c r="R51" i="4" s="1"/>
  <c r="O103" i="4" l="1"/>
  <c r="O102" i="4" s="1"/>
  <c r="N103" i="4"/>
  <c r="M103" i="4"/>
  <c r="L103" i="4"/>
  <c r="L102" i="4" s="1"/>
  <c r="K103" i="4"/>
  <c r="K102" i="4" s="1"/>
  <c r="O71" i="4"/>
  <c r="N71" i="4"/>
  <c r="M71" i="4"/>
  <c r="L71" i="4"/>
  <c r="K71" i="4"/>
  <c r="N102" i="4" l="1"/>
  <c r="M102" i="4"/>
  <c r="O84" i="4" l="1"/>
  <c r="L84" i="4"/>
  <c r="M84" i="4"/>
  <c r="P84" i="4" s="1"/>
  <c r="N84" i="4"/>
  <c r="Q84" i="4" s="1"/>
  <c r="K84" i="4"/>
  <c r="O100" i="4" l="1"/>
  <c r="N100" i="4"/>
  <c r="M100" i="4"/>
  <c r="L100" i="4"/>
  <c r="K100" i="4"/>
  <c r="O86" i="4" l="1"/>
  <c r="N86" i="4"/>
  <c r="M86" i="4"/>
  <c r="L86" i="4"/>
  <c r="K86" i="4"/>
  <c r="P86" i="4" l="1"/>
  <c r="Q86" i="4"/>
  <c r="K83" i="4"/>
  <c r="O37" i="4"/>
  <c r="O83" i="4" l="1"/>
  <c r="O120" i="4" l="1"/>
  <c r="N120" i="4"/>
  <c r="M120" i="4"/>
  <c r="P120" i="4" s="1"/>
  <c r="L120" i="4"/>
  <c r="K120" i="4"/>
  <c r="O106" i="4"/>
  <c r="O105" i="4" s="1"/>
  <c r="N106" i="4"/>
  <c r="Q106" i="4" s="1"/>
  <c r="M106" i="4"/>
  <c r="P106" i="4" s="1"/>
  <c r="K106" i="4"/>
  <c r="N83" i="4"/>
  <c r="Q83" i="4" s="1"/>
  <c r="M83" i="4"/>
  <c r="P83" i="4" s="1"/>
  <c r="L83" i="4"/>
  <c r="O95" i="4"/>
  <c r="N95" i="4"/>
  <c r="Q95" i="4" s="1"/>
  <c r="M95" i="4"/>
  <c r="P95" i="4" s="1"/>
  <c r="L95" i="4"/>
  <c r="K95" i="4"/>
  <c r="O76" i="4"/>
  <c r="N76" i="4"/>
  <c r="M76" i="4"/>
  <c r="P76" i="4" s="1"/>
  <c r="L76" i="4"/>
  <c r="K74" i="4"/>
  <c r="K76" i="4"/>
  <c r="Q120" i="4" l="1"/>
  <c r="Q76" i="4"/>
  <c r="N105" i="4"/>
  <c r="M105" i="4"/>
  <c r="K105" i="4"/>
  <c r="L106" i="4" s="1"/>
  <c r="L105" i="4" s="1"/>
  <c r="K70" i="4"/>
  <c r="N94" i="4"/>
  <c r="Q94" i="4" s="1"/>
  <c r="L94" i="4"/>
  <c r="O94" i="4"/>
  <c r="M94" i="4"/>
  <c r="P94" i="4" s="1"/>
  <c r="K94" i="4"/>
  <c r="O74" i="4"/>
  <c r="O70" i="4" s="1"/>
  <c r="N74" i="4"/>
  <c r="M74" i="4"/>
  <c r="L74" i="4"/>
  <c r="L70" i="4" s="1"/>
  <c r="O41" i="4"/>
  <c r="N41" i="4"/>
  <c r="Q41" i="4" s="1"/>
  <c r="M41" i="4"/>
  <c r="P41" i="4" s="1"/>
  <c r="L41" i="4"/>
  <c r="K41" i="4"/>
  <c r="N37" i="4"/>
  <c r="M37" i="4"/>
  <c r="L37" i="4"/>
  <c r="K37" i="4"/>
  <c r="N20" i="4"/>
  <c r="Q20" i="4" s="1"/>
  <c r="M20" i="4"/>
  <c r="P20" i="4" s="1"/>
  <c r="L20" i="4"/>
  <c r="K20" i="4"/>
  <c r="O12" i="4"/>
  <c r="N12" i="4"/>
  <c r="M12" i="4"/>
  <c r="P12" i="4" s="1"/>
  <c r="L12" i="4"/>
  <c r="K12" i="4"/>
  <c r="Q105" i="4" l="1"/>
  <c r="P105" i="4"/>
  <c r="Q12" i="4"/>
  <c r="N70" i="4"/>
  <c r="Q70" i="4" s="1"/>
  <c r="M36" i="4"/>
  <c r="N36" i="4"/>
  <c r="L36" i="4"/>
  <c r="O36" i="4"/>
  <c r="K36" i="4"/>
  <c r="Q36" i="4" l="1"/>
  <c r="P36" i="4"/>
  <c r="M70" i="4"/>
  <c r="P70" i="4" s="1"/>
  <c r="L28" i="4"/>
  <c r="M28" i="4"/>
  <c r="N28" i="4"/>
  <c r="O28" i="4"/>
  <c r="O11" i="4" s="1"/>
  <c r="O10" i="4" s="1"/>
  <c r="L11" i="4" l="1"/>
  <c r="N11" i="4"/>
  <c r="M11" i="4"/>
  <c r="P11" i="4" s="1"/>
  <c r="K28" i="4"/>
  <c r="K11" i="4" s="1"/>
  <c r="K10" i="4" s="1"/>
  <c r="P28" i="4" l="1"/>
  <c r="Q28" i="4"/>
  <c r="Q11" i="4"/>
  <c r="M10" i="4"/>
  <c r="M124" i="4" s="1"/>
  <c r="N10" i="4"/>
  <c r="N124" i="4" s="1"/>
  <c r="L10" i="4"/>
  <c r="L124" i="4" s="1"/>
  <c r="O124" i="4"/>
  <c r="M128" i="4" l="1"/>
  <c r="K124" i="4"/>
  <c r="Q124" i="4" s="1"/>
  <c r="L128" i="4"/>
  <c r="O128" i="4"/>
  <c r="P124" i="4" l="1"/>
  <c r="N128" i="4"/>
  <c r="K128" i="4" l="1"/>
  <c r="P10" i="4"/>
  <c r="Q10" i="4"/>
</calcChain>
</file>

<file path=xl/sharedStrings.xml><?xml version="1.0" encoding="utf-8"?>
<sst xmlns="http://schemas.openxmlformats.org/spreadsheetml/2006/main" count="957" uniqueCount="273">
  <si>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</si>
  <si>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</si>
  <si>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</si>
  <si>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</si>
  <si>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</si>
  <si>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</si>
  <si>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</si>
  <si>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</si>
  <si>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</si>
  <si>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</si>
  <si>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</si>
  <si>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</si>
  <si>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</si>
  <si>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</si>
  <si>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</si>
  <si>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</si>
  <si>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</si>
  <si>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</si>
  <si>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</si>
  <si>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</si>
  <si>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</si>
  <si>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</si>
  <si>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</si>
  <si>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</si>
  <si>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</si>
  <si>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</si>
  <si>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</si>
  <si>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</si>
  <si>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</si>
  <si>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</si>
  <si>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</si>
  <si>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</si>
  <si>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</si>
  <si>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</si>
  <si>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</si>
  <si>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</si>
  <si>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</si>
  <si>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</si>
  <si>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</si>
  <si>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</si>
  <si>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</si>
  <si>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</si>
  <si>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</si>
  <si>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</si>
  <si>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</si>
  <si>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</si>
  <si>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</si>
  <si>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</si>
  <si>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</si>
  <si>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</si>
  <si>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</si>
  <si>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</si>
  <si>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</si>
  <si>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</si>
  <si>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</si>
  <si>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</si>
  <si>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</si>
  <si>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</si>
  <si>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</si>
  <si>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</si>
  <si>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</si>
  <si>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</si>
  <si>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</si>
  <si>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</si>
  <si>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</si>
  <si>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</si>
  <si>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</si>
  <si>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</si>
  <si>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</si>
  <si>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</si>
  <si>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</si>
  <si>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</si>
  <si>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</si>
  <si>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</si>
  <si>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</si>
  <si>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</si>
  <si>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</si>
  <si>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</si>
  <si>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</si>
  <si>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</si>
  <si>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</si>
  <si>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</si>
  <si>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</si>
  <si>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</si>
  <si>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</si>
  <si>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</si>
  <si>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</si>
  <si>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</si>
  <si>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</si>
  <si>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</si>
  <si>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</si>
  <si>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</si>
  <si>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</si>
  <si>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</si>
  <si>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</si>
  <si>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</si>
  <si>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</si>
  <si>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</si>
  <si>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</si>
  <si>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</si>
  <si>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</si>
  <si>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</si>
  <si>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</si>
  <si>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</si>
  <si>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</si>
  <si>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</si>
  <si>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</si>
  <si>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</si>
  <si>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</si>
  <si>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</si>
  <si>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</si>
  <si>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</si>
  <si>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</si>
  <si>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</si>
  <si>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</si>
  <si>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</si>
  <si>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</si>
  <si>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</si>
  <si>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</si>
  <si>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</si>
  <si>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</si>
  <si>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</si>
  <si>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</si>
  <si>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</si>
  <si>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</si>
  <si>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</si>
  <si>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</si>
  <si>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</si>
  <si>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</si>
  <si>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</si>
  <si>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</si>
  <si>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</si>
  <si>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</si>
  <si>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</si>
  <si>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</si>
  <si>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</si>
  <si>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</si>
  <si>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</si>
  <si>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ORD</t>
  </si>
  <si>
    <t>21</t>
  </si>
  <si>
    <t>2106</t>
  </si>
  <si>
    <t>2106014</t>
  </si>
  <si>
    <t>2106002</t>
  </si>
  <si>
    <t>2199</t>
  </si>
  <si>
    <t>2199064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</si>
  <si>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</si>
  <si>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</si>
  <si>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</si>
  <si>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</si>
  <si>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</si>
  <si>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</si>
  <si>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</si>
  <si>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</si>
  <si>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</si>
  <si>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</si>
  <si>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</si>
  <si>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</si>
  <si>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</si>
  <si>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</si>
  <si>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</si>
  <si>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</si>
  <si>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</si>
  <si>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</si>
  <si>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</si>
  <si>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</si>
  <si>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</si>
  <si>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</si>
  <si>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</si>
  <si>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</si>
  <si>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</si>
  <si>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</si>
  <si>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</si>
  <si>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</si>
  <si>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</si>
  <si>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</si>
  <si>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</si>
  <si>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</si>
  <si>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</si>
  <si>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</si>
  <si>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</si>
  <si>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</si>
  <si>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</si>
  <si>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</si>
  <si>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</si>
  <si>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</si>
  <si>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</si>
  <si>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</si>
  <si>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</si>
  <si>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</si>
  <si>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</si>
  <si>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</si>
  <si>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</si>
  <si>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</si>
  <si>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</si>
  <si>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</si>
  <si>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</si>
  <si>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</si>
  <si>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</si>
  <si>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</si>
  <si>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</si>
  <si>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</si>
  <si>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</si>
  <si>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</si>
  <si>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</si>
  <si>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</si>
  <si>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</si>
  <si>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</si>
  <si>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</si>
  <si>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</si>
  <si>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</si>
  <si>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</si>
  <si>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</si>
  <si>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</si>
  <si>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</si>
  <si>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</si>
  <si>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</si>
  <si>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</si>
  <si>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</si>
  <si>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</si>
  <si>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</si>
  <si>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</si>
  <si>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</si>
  <si>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</si>
  <si>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</si>
  <si>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</si>
  <si>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</si>
  <si>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</si>
  <si>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</si>
  <si>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</si>
  <si>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</si>
  <si>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</si>
  <si>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</si>
  <si>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</si>
  <si>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</si>
  <si>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</si>
  <si>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</si>
  <si>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</si>
  <si>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</si>
  <si>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</si>
  <si>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EJECUCION PRESUPUESTAL DE GASTOS VIGENCIA 2023</t>
  </si>
  <si>
    <t>MAQUINARIA DE OFICINA, CONTABILIDAD E INFORMÁTICA</t>
  </si>
  <si>
    <t>A-02-02-02-006-005</t>
  </si>
  <si>
    <t>SERVICIOS DE TRANSPORTE DE CARGA</t>
  </si>
  <si>
    <t>A-05-01-02-007-001</t>
  </si>
  <si>
    <t>C-2103-1900-4-0-2103012</t>
  </si>
  <si>
    <t>C-2103-1900-7-0</t>
  </si>
  <si>
    <t>APOYO PARA LA VIABILIZACION DE LAS ACTIVIDADES DE EXPLORACION Y PRODUCCION DE HIDROCARBUROS A TRAVES DE LA ARTICULACION INSTITUCIONAL DE LA GESTION SOCIO AMBIENTAL  NACIONAL</t>
  </si>
  <si>
    <t>C-2103-1900-4-0-2103018</t>
  </si>
  <si>
    <t>C-2103-1900-7 -0-2103011</t>
  </si>
  <si>
    <t>C-2103-1900-7 -0-2103018</t>
  </si>
  <si>
    <t>C-2103-1900-7 -0-2103025</t>
  </si>
  <si>
    <t>C-2103-1900-7-0-2103026</t>
  </si>
  <si>
    <t>ADQUISICIÓN DE BIENES Y SERVICIOS  - SERVICIO DE DIVULGACIÓN PARA LA ATENCIÓN Y DISMINUCIÓN DE LA CONFLICTIVIDAD DEL SECTOR DE HIDROCARBUROS - APOYO PARA LA VIABILIZACION DE LAS ACTIVIDADES DE EXPLORACION Y PRODUCCION DE HIDROCARBUROS A TRAVES DE LA</t>
  </si>
  <si>
    <t>ADQUISICIÓN DE BIENES Y SERVICIOS  - DOCUMENTOS DE INVESTIGACIÓN - APOYO PARA LA VIABILIZACION DE LAS ACTIVIDADES DE EXPLORACION Y PRODUCCION DE HIDROCARBUROS A TRAVES DE LA ARTICULACION INSTITUCIONAL DE LA GESTION SOCIO AMBIENTAL  NACIONAL</t>
  </si>
  <si>
    <t>ADQUISICIÓN DE BIENES Y SERVICIOS  - DOCUMENTOS DE PLANEACIÓN - APOYO PARA LA VIABILIZACION DE LAS ACTIVIDADES DE EXPLORACION Y PRODUCCION DE HIDROCARBUROS A TRAVES DE LA ARTICULACION INSTITUCIONAL DE LA GESTION SOCIO AMBIENTAL  NACIONALSOCIAL Y AMBIENTALMENTE SOSTENIBLES A NIVEL  NACIONAL</t>
  </si>
  <si>
    <t>ADQUISICIÓN DE BIENES Y SERVICIOS  - DOCUMENTOS DE LINEAMIENTOS TÉCNICOS - APOYO PARA LA VIABILIZACION DE LAS ACTIVIDADES DE EXPLORACION Y PRODUCCION DE HIDROCARBUROS A TRAVES DE LA ARTICULACION INSTITUCIONAL DE LA GESTION SOCIO AMBIENTAL  NACIONALHIDROCARBUROS EN TERRITORIOS SOCIAL Y AMBIENTALMENTE SOSTENIBLE</t>
  </si>
  <si>
    <t>IDENTIFICACION DE OPORTUNIDADES EXPLORATORIAS DE HIDROCARBUROS  NACIONAL</t>
  </si>
  <si>
    <t>C-2106-1900-3-0</t>
  </si>
  <si>
    <t>C-2106-1900-3-0-2106014-02</t>
  </si>
  <si>
    <t>C-2106-1900-3-0-2106002-02</t>
  </si>
  <si>
    <t>C-2106-1900-3-0-2106005-02</t>
  </si>
  <si>
    <t>ADQUISICIÓN DE BIENES Y SERVICIOS  - SERVICIO DE EVALUACIÓN DEL POTENCIAL MINERAL DE LAS ÁREAS DE INTERÉS - IDENTIFICACION DE OPORTUNIDADES EXPLORATORIAS DE HIDROCARBUROS  NACIONAL</t>
  </si>
  <si>
    <t>ADQUISICIÓN DE BIENES Y SERVICIOS  - DOCUMENTOS DE INVESTIGACIÓN  - IDENTIFICACION DE OPORTUNIDADES EXPLORATORIAS DE HIDROCARBUROS  NACIONAL</t>
  </si>
  <si>
    <t>ADQUISICIÓN DE BIENES Y SERVICIOS  - DOCUMENTOS METODOLÓGICOS - IDENTIFICACION DE OPORTUNIDADES EXPLORATORIAS DE HIDROCARBUROS  NACIONAL</t>
  </si>
  <si>
    <t>C-2199-1900-3-0-2199055-</t>
  </si>
  <si>
    <t>C-2199-1900-3-0-2199064</t>
  </si>
  <si>
    <t>C-2199-1900-3-0-2199065</t>
  </si>
  <si>
    <t>C-2199-1900-3-0</t>
  </si>
  <si>
    <t>FORTALECIMIENTO DE LOS SISTEMAS DE SEGUIMIENTO A CONTRATOS, OPERACION Y GEOSERVICIOS, DE LA INFRAESTRUCTURA QUE LOS SOPORTA Y LA ADOPCION DE LINEAMIENTOS DE SEGURIDAD Y CALIDAD DE DATOS PARA EL APROVECHAMIENTO DE LOS RECURSOS HIDROCARBURIFEROS  NACIONAL</t>
  </si>
  <si>
    <t>ADQUISICIÓN DE BIENES Y SERVICIOS  - DOCUMENTOS DE LINEAMIENTOS TÉCNICOS - FORTALECIMIENTO DE LOS SISTEMAS DE SEGUIMIENTO A CONTRATOS, OPERACION Y GEOSERVICIOS, DE LA INFRAESTRUCTURA QUE LOS SOPORTA Y LA ADOPCION DE LINEAMIENTOS DE SEGURIDAD Y CALIDAD</t>
  </si>
  <si>
    <t>ADQUISICIÓN DE BIENES Y SERVICIOS  - SERVICIOS DE INFORMACIÓN ACTUALIZADOS - FORTALECIMIENTO DE LOS SISTEMAS DE SEGUIMIENTO A CONTRATOS, OPERACION Y GEOSERVICIOS, DE LA INFRAESTRUCTURA QUE LOS SOPORTA Y LA ADOPCION DE LINEAMIENTOS DE SEGURIDAD Y CALIDAD</t>
  </si>
  <si>
    <t>ADQUISICIÓN DE BIENES Y SERVICIOS  - SERVICIOS DE INFORMACIÓN IMPLEMENTADOS - FORTALECIMIENTO DE LOS SISTEMAS DE SEGUIMIENTO A CONTRATOS, OPERACION Y GEOSERVICIOS, DE LA INFRAESTRUCTURA QUE LOS SOPORTA Y LA ADOPCION DE LINEAMIENTOS DE SEGURIDAD Y CALIDAD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</si>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</sst>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  <numFmt numFmtId="169" formatCode="&quot;$&quot;\ #,##0.0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16" xfId="2" applyFont="1" applyBorder="1" applyAlignment="1">
      <alignment horizontal="center" vertical="center"/>
    </xf>
    <xf numFmtId="0" fontId="9" fillId="0" borderId="31" xfId="2" quotePrefix="1" applyFont="1" applyBorder="1" applyAlignment="1">
      <alignment horizontal="center" vertical="center"/>
    </xf>
    <xf numFmtId="1" fontId="9" fillId="0" borderId="31" xfId="2" quotePrefix="1" applyNumberFormat="1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1" xfId="2" applyFont="1" applyBorder="1" applyAlignment="1">
      <alignment horizontal="left" vertical="center" wrapText="1"/>
    </xf>
    <xf numFmtId="0" fontId="9" fillId="0" borderId="31" xfId="2" applyFont="1" applyBorder="1" applyAlignment="1">
      <alignment vertical="center" wrapText="1"/>
    </xf>
    <xf numFmtId="167" fontId="9" fillId="0" borderId="31" xfId="2" applyNumberFormat="1" applyFont="1" applyBorder="1" applyAlignment="1">
      <alignment horizontal="right" vertical="center"/>
    </xf>
    <xf numFmtId="9" fontId="7" fillId="0" borderId="31" xfId="5" applyFont="1" applyFill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166" fontId="9" fillId="0" borderId="25" xfId="2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quotePrefix="1" applyFont="1" applyBorder="1" applyAlignment="1">
      <alignment horizontal="center" vertical="center"/>
    </xf>
    <xf numFmtId="1" fontId="9" fillId="0" borderId="34" xfId="2" quotePrefix="1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166" fontId="9" fillId="0" borderId="34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left" vertical="center" wrapText="1"/>
    </xf>
    <xf numFmtId="0" fontId="9" fillId="0" borderId="34" xfId="2" applyFont="1" applyBorder="1" applyAlignment="1">
      <alignment vertical="center" wrapText="1"/>
    </xf>
    <xf numFmtId="167" fontId="9" fillId="0" borderId="34" xfId="2" applyNumberFormat="1" applyFont="1" applyBorder="1" applyAlignment="1">
      <alignment horizontal="right" vertical="center"/>
    </xf>
    <xf numFmtId="9" fontId="7" fillId="0" borderId="34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0" fontId="7" fillId="0" borderId="20" xfId="2" applyFont="1" applyFill="1" applyBorder="1" applyAlignment="1">
      <alignment vertical="center" wrapText="1"/>
    </xf>
    <xf numFmtId="169" fontId="3" fillId="0" borderId="7" xfId="2" applyNumberFormat="1" applyFont="1" applyBorder="1" applyAlignment="1">
      <alignment vertical="center"/>
    </xf>
    <xf numFmtId="169" fontId="2" fillId="0" borderId="7" xfId="2" applyNumberFormat="1" applyBorder="1"/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5"/>
  <sheetViews>
    <sheetView tabSelected="1" zoomScaleNormal="100" workbookViewId="0">
      <pane xSplit="10" ySplit="9" topLeftCell="K115" activePane="bottomRight" state="frozen"/>
      <selection pane="topRight" activeCell="I1" sqref="I1"/>
      <selection pane="bottomLeft" activeCell="A10" sqref="A10"/>
      <selection pane="bottomRight" activeCell="K116" sqref="K116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4" style="57" bestFit="1" customWidth="1"/>
    <col min="6" max="6" width="8" style="57" bestFit="1" customWidth="1"/>
    <col min="7" max="7" width="4.140625" style="57" bestFit="1" customWidth="1"/>
    <col min="8" max="8" width="3" style="57" bestFit="1" customWidth="1"/>
    <col min="9" max="9" width="25.85546875" style="57" customWidth="1"/>
    <col min="10" max="10" width="33.42578125" style="58" customWidth="1"/>
    <col min="11" max="11" width="20" style="95" customWidth="1"/>
    <col min="12" max="12" width="19.42578125" style="95" customWidth="1"/>
    <col min="13" max="13" width="19.5703125" style="95" customWidth="1"/>
    <col min="14" max="14" width="19.85546875" style="95" customWidth="1"/>
    <col min="15" max="15" width="21.140625" style="95" customWidth="1"/>
    <col min="16" max="16" width="15" style="71" customWidth="1"/>
    <col min="17" max="17" width="12.7109375" style="71" customWidth="1"/>
    <col min="18" max="18" width="20.5703125" style="95" bestFit="1" customWidth="1"/>
    <col min="19" max="19" width="20.85546875" style="95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57" t="s">
        <v>146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9"/>
      <c r="R1" s="104"/>
      <c r="S1" s="104"/>
    </row>
    <row r="2" spans="1:19" s="45" customFormat="1" ht="12.75" x14ac:dyDescent="0.2">
      <c r="A2" s="160" t="s">
        <v>239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  <c r="R2" s="104"/>
      <c r="S2" s="104"/>
    </row>
    <row r="3" spans="1:19" s="45" customFormat="1" ht="12.75" x14ac:dyDescent="0.2">
      <c r="A3" s="163" t="s">
        <v>272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  <c r="R3" s="104"/>
      <c r="S3" s="104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141"/>
      <c r="M4" s="82"/>
      <c r="N4" s="82"/>
      <c r="O4" s="82"/>
      <c r="P4" s="59"/>
      <c r="Q4" s="60"/>
      <c r="R4" s="104"/>
      <c r="S4" s="104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142"/>
      <c r="N5" s="83"/>
      <c r="O5" s="96"/>
      <c r="P5" s="61"/>
      <c r="Q5" s="62"/>
      <c r="R5" s="105"/>
      <c r="S5" s="104"/>
    </row>
    <row r="6" spans="1:19" s="45" customFormat="1" ht="13.5" thickBot="1" x14ac:dyDescent="0.25">
      <c r="A6" s="166" t="s">
        <v>9</v>
      </c>
      <c r="B6" s="167"/>
      <c r="C6" s="167"/>
      <c r="D6" s="167"/>
      <c r="E6" s="167"/>
      <c r="F6" s="167"/>
      <c r="G6" s="167"/>
      <c r="H6" s="167"/>
      <c r="I6" s="167"/>
      <c r="J6" s="168"/>
      <c r="K6" s="169" t="s">
        <v>10</v>
      </c>
      <c r="L6" s="169" t="s">
        <v>11</v>
      </c>
      <c r="M6" s="169" t="s">
        <v>12</v>
      </c>
      <c r="N6" s="169" t="s">
        <v>13</v>
      </c>
      <c r="O6" s="171" t="s">
        <v>14</v>
      </c>
      <c r="P6" s="173" t="s">
        <v>15</v>
      </c>
      <c r="Q6" s="149" t="s">
        <v>16</v>
      </c>
      <c r="R6" s="106"/>
      <c r="S6" s="104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138</v>
      </c>
      <c r="F7" s="8" t="s">
        <v>38</v>
      </c>
      <c r="G7" s="8" t="s">
        <v>39</v>
      </c>
      <c r="H7" s="9" t="s">
        <v>17</v>
      </c>
      <c r="I7" s="9"/>
      <c r="J7" s="152" t="s">
        <v>4</v>
      </c>
      <c r="K7" s="170"/>
      <c r="L7" s="170"/>
      <c r="M7" s="170"/>
      <c r="N7" s="170"/>
      <c r="O7" s="172"/>
      <c r="P7" s="174"/>
      <c r="Q7" s="150"/>
      <c r="R7" s="106"/>
      <c r="S7" s="94"/>
    </row>
    <row r="8" spans="1:19" s="46" customFormat="1" x14ac:dyDescent="0.2">
      <c r="A8" s="154"/>
      <c r="B8" s="155"/>
      <c r="C8" s="154"/>
      <c r="D8" s="156"/>
      <c r="E8" s="10"/>
      <c r="F8" s="10"/>
      <c r="G8" s="10"/>
      <c r="H8" s="11" t="s">
        <v>18</v>
      </c>
      <c r="I8" s="11"/>
      <c r="J8" s="153"/>
      <c r="K8" s="170"/>
      <c r="L8" s="170"/>
      <c r="M8" s="170"/>
      <c r="N8" s="170"/>
      <c r="O8" s="172"/>
      <c r="P8" s="174"/>
      <c r="Q8" s="150"/>
      <c r="R8" s="106"/>
      <c r="S8" s="94"/>
    </row>
    <row r="9" spans="1:19" s="46" customFormat="1" ht="15.75" thickBot="1" x14ac:dyDescent="0.25">
      <c r="A9" s="154"/>
      <c r="B9" s="155"/>
      <c r="C9" s="154"/>
      <c r="D9" s="156"/>
      <c r="E9" s="10"/>
      <c r="F9" s="10"/>
      <c r="G9" s="10"/>
      <c r="H9" s="11" t="s">
        <v>8</v>
      </c>
      <c r="I9" s="11"/>
      <c r="J9" s="153"/>
      <c r="K9" s="170"/>
      <c r="L9" s="170"/>
      <c r="M9" s="170"/>
      <c r="N9" s="170"/>
      <c r="O9" s="172"/>
      <c r="P9" s="174"/>
      <c r="Q9" s="151"/>
      <c r="R9" s="106"/>
      <c r="S9" s="94"/>
    </row>
    <row r="10" spans="1:19" s="47" customFormat="1" thickBot="1" x14ac:dyDescent="0.25">
      <c r="A10" s="143" t="s">
        <v>19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84">
        <f>K11+K36+K70+K83+K94</f>
        <v>1373885831287</v>
      </c>
      <c r="L10" s="84">
        <f>L11+L36+L70+L83+L94</f>
        <v>1345290208974.74</v>
      </c>
      <c r="M10" s="84">
        <f>M11+M36+M70+M83+M94</f>
        <v>1319810815181.6899</v>
      </c>
      <c r="N10" s="84">
        <f>N11+N36+N70+N83+N94</f>
        <v>1299239377382.79</v>
      </c>
      <c r="O10" s="84">
        <f>O11+O36+O70+O83+O94</f>
        <v>1298980856456.8301</v>
      </c>
      <c r="P10" s="63">
        <f>+M10/K10</f>
        <v>0.96064082264051387</v>
      </c>
      <c r="Q10" s="64">
        <f>+N10/K10</f>
        <v>0.9456676441343862</v>
      </c>
      <c r="R10" s="107"/>
      <c r="S10" s="108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5">
        <f>K12+K20+K28+K35</f>
        <v>35647807968</v>
      </c>
      <c r="L11" s="85">
        <f t="shared" ref="L11:O11" si="0">L12+L20+L28+L35</f>
        <v>25712655880</v>
      </c>
      <c r="M11" s="85">
        <f t="shared" si="0"/>
        <v>11230087588</v>
      </c>
      <c r="N11" s="85">
        <f t="shared" si="0"/>
        <v>11106821569</v>
      </c>
      <c r="O11" s="85">
        <f t="shared" si="0"/>
        <v>11104433901</v>
      </c>
      <c r="P11" s="65">
        <f t="shared" ref="P11:P74" si="1">+M11/K11</f>
        <v>0.31502883986810415</v>
      </c>
      <c r="Q11" s="66">
        <f t="shared" ref="Q11:Q74" si="2">+N11/K11</f>
        <v>0.31157095490893216</v>
      </c>
      <c r="R11" s="107"/>
      <c r="S11" s="109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6">
        <f>SUM(K13:K19)</f>
        <v>22255126000</v>
      </c>
      <c r="L12" s="86">
        <f t="shared" ref="L12:O12" si="3">SUM(L13:L19)</f>
        <v>17827357400</v>
      </c>
      <c r="M12" s="86">
        <f t="shared" si="3"/>
        <v>7080862307</v>
      </c>
      <c r="N12" s="86">
        <f t="shared" si="3"/>
        <v>7077220109</v>
      </c>
      <c r="O12" s="86">
        <f t="shared" si="3"/>
        <v>7077062791</v>
      </c>
      <c r="P12" s="67">
        <f t="shared" si="1"/>
        <v>0.31816770244302367</v>
      </c>
      <c r="Q12" s="68">
        <f t="shared" si="2"/>
        <v>0.31800404585442471</v>
      </c>
      <c r="R12" s="107"/>
      <c r="S12" s="109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7">
        <v>14910934420</v>
      </c>
      <c r="L13" s="87">
        <v>11950747536</v>
      </c>
      <c r="M13" s="87">
        <v>5408150977</v>
      </c>
      <c r="N13" s="87">
        <v>5408150977</v>
      </c>
      <c r="O13" s="87">
        <v>5407993659</v>
      </c>
      <c r="P13" s="67">
        <f t="shared" si="1"/>
        <v>0.36269698629658381</v>
      </c>
      <c r="Q13" s="68">
        <f t="shared" si="2"/>
        <v>0.36269698629658381</v>
      </c>
      <c r="R13" s="110"/>
      <c r="S13" s="111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7">
        <v>2448063860</v>
      </c>
      <c r="L14" s="87">
        <v>1958451088</v>
      </c>
      <c r="M14" s="87">
        <v>758131532</v>
      </c>
      <c r="N14" s="87">
        <v>758131532</v>
      </c>
      <c r="O14" s="87">
        <v>758131532</v>
      </c>
      <c r="P14" s="67">
        <f t="shared" si="1"/>
        <v>0.30968617460820652</v>
      </c>
      <c r="Q14" s="68">
        <f t="shared" si="2"/>
        <v>0.30968617460820652</v>
      </c>
      <c r="R14" s="110"/>
      <c r="S14" s="111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7">
        <v>890205040</v>
      </c>
      <c r="L15" s="87">
        <v>712821032</v>
      </c>
      <c r="M15" s="87">
        <v>96519598</v>
      </c>
      <c r="N15" s="87">
        <v>94982835</v>
      </c>
      <c r="O15" s="87">
        <v>94982835</v>
      </c>
      <c r="P15" s="67">
        <f t="shared" si="1"/>
        <v>0.10842400757470436</v>
      </c>
      <c r="Q15" s="68">
        <f t="shared" si="2"/>
        <v>0.10669770528371755</v>
      </c>
      <c r="R15" s="110"/>
      <c r="S15" s="111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7">
        <v>445102520</v>
      </c>
      <c r="L16" s="87">
        <v>356148016</v>
      </c>
      <c r="M16" s="87">
        <v>283002321</v>
      </c>
      <c r="N16" s="87">
        <v>283002321</v>
      </c>
      <c r="O16" s="87">
        <v>283002321</v>
      </c>
      <c r="P16" s="67">
        <f t="shared" si="1"/>
        <v>0.63581379184283204</v>
      </c>
      <c r="Q16" s="68">
        <f t="shared" si="2"/>
        <v>0.63581379184283204</v>
      </c>
      <c r="R16" s="110"/>
      <c r="S16" s="111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7">
        <v>222551260</v>
      </c>
      <c r="L17" s="87">
        <v>178101008</v>
      </c>
      <c r="M17" s="87">
        <v>22176865</v>
      </c>
      <c r="N17" s="87">
        <v>22176865</v>
      </c>
      <c r="O17" s="87">
        <v>22176865</v>
      </c>
      <c r="P17" s="67">
        <f t="shared" si="1"/>
        <v>9.9648346183256839E-2</v>
      </c>
      <c r="Q17" s="68">
        <f t="shared" si="2"/>
        <v>9.9648346183256839E-2</v>
      </c>
      <c r="R17" s="110"/>
      <c r="S17" s="111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7">
        <v>2002961340</v>
      </c>
      <c r="L18" s="87">
        <v>1602639072</v>
      </c>
      <c r="M18" s="87">
        <v>42399633</v>
      </c>
      <c r="N18" s="87">
        <v>40294198</v>
      </c>
      <c r="O18" s="87">
        <v>40294198</v>
      </c>
      <c r="P18" s="67">
        <f t="shared" si="1"/>
        <v>2.1168472977116971E-2</v>
      </c>
      <c r="Q18" s="68">
        <f t="shared" si="2"/>
        <v>2.0117311899789339E-2</v>
      </c>
      <c r="R18" s="110"/>
      <c r="S18" s="111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7">
        <v>1335307560</v>
      </c>
      <c r="L19" s="87">
        <v>1068449648</v>
      </c>
      <c r="M19" s="87">
        <v>470481381</v>
      </c>
      <c r="N19" s="87">
        <v>470481381</v>
      </c>
      <c r="O19" s="87">
        <v>470481381</v>
      </c>
      <c r="P19" s="67">
        <f t="shared" si="1"/>
        <v>0.35233933746319834</v>
      </c>
      <c r="Q19" s="68">
        <f t="shared" si="2"/>
        <v>0.35233933746319834</v>
      </c>
      <c r="R19" s="110"/>
      <c r="S19" s="111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6">
        <f>SUM(K21:K27)</f>
        <v>7687727000</v>
      </c>
      <c r="L20" s="86">
        <f t="shared" ref="L20:N20" si="4">SUM(L21:L27)</f>
        <v>6187076600</v>
      </c>
      <c r="M20" s="86">
        <f t="shared" si="4"/>
        <v>2989887699.9999995</v>
      </c>
      <c r="N20" s="86">
        <f t="shared" si="4"/>
        <v>2870263878.9999995</v>
      </c>
      <c r="O20" s="97">
        <f>SUM(O21:O27)</f>
        <v>2868033528.9999995</v>
      </c>
      <c r="P20" s="67">
        <f t="shared" si="1"/>
        <v>0.38891699718265221</v>
      </c>
      <c r="Q20" s="68">
        <f t="shared" si="2"/>
        <v>0.37335663441222605</v>
      </c>
      <c r="R20" s="110"/>
      <c r="S20" s="109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216</v>
      </c>
      <c r="K21" s="87">
        <v>2152563560</v>
      </c>
      <c r="L21" s="87">
        <v>1728695848</v>
      </c>
      <c r="M21" s="87">
        <v>915690851.67999995</v>
      </c>
      <c r="N21" s="87">
        <v>803107047.67999995</v>
      </c>
      <c r="O21" s="87">
        <v>802735322.67999995</v>
      </c>
      <c r="P21" s="67">
        <f t="shared" si="1"/>
        <v>0.42539549990338027</v>
      </c>
      <c r="Q21" s="68">
        <f t="shared" si="2"/>
        <v>0.37309330261077167</v>
      </c>
      <c r="R21" s="110"/>
      <c r="S21" s="111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217</v>
      </c>
      <c r="K22" s="87">
        <v>1537545400</v>
      </c>
      <c r="L22" s="87">
        <v>1236681320</v>
      </c>
      <c r="M22" s="87">
        <v>577156103.65999997</v>
      </c>
      <c r="N22" s="87">
        <v>577156103.65999997</v>
      </c>
      <c r="O22" s="87">
        <v>576784378.65999997</v>
      </c>
      <c r="P22" s="67">
        <f t="shared" si="1"/>
        <v>0.37537499943741498</v>
      </c>
      <c r="Q22" s="68">
        <f t="shared" si="2"/>
        <v>0.37537499943741498</v>
      </c>
      <c r="R22" s="110"/>
      <c r="S22" s="111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152</v>
      </c>
      <c r="K23" s="87">
        <v>1845054480</v>
      </c>
      <c r="L23" s="87">
        <v>1476043584</v>
      </c>
      <c r="M23" s="87">
        <v>720020386</v>
      </c>
      <c r="N23" s="87">
        <v>712980369</v>
      </c>
      <c r="O23" s="87">
        <v>712980369</v>
      </c>
      <c r="P23" s="67">
        <f t="shared" si="1"/>
        <v>0.39024342847588978</v>
      </c>
      <c r="Q23" s="68">
        <f t="shared" si="2"/>
        <v>0.38642781377382418</v>
      </c>
      <c r="R23" s="110"/>
      <c r="S23" s="111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7">
        <v>768772700</v>
      </c>
      <c r="L24" s="87">
        <v>621068160</v>
      </c>
      <c r="M24" s="87">
        <v>306749014.66000003</v>
      </c>
      <c r="N24" s="87">
        <v>306749014.66000003</v>
      </c>
      <c r="O24" s="87">
        <v>306377289.66000003</v>
      </c>
      <c r="P24" s="67">
        <f t="shared" si="1"/>
        <v>0.39901132631270597</v>
      </c>
      <c r="Q24" s="68">
        <f t="shared" si="2"/>
        <v>0.39901132631270597</v>
      </c>
      <c r="R24" s="110"/>
      <c r="S24" s="111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7">
        <v>230631810</v>
      </c>
      <c r="L25" s="87">
        <v>188815448</v>
      </c>
      <c r="M25" s="87">
        <v>85420114.659999996</v>
      </c>
      <c r="N25" s="87">
        <v>85420114.659999996</v>
      </c>
      <c r="O25" s="87">
        <v>85048389.659999996</v>
      </c>
      <c r="P25" s="67">
        <f t="shared" si="1"/>
        <v>0.37037438443552084</v>
      </c>
      <c r="Q25" s="68">
        <f t="shared" si="2"/>
        <v>0.37037438443552084</v>
      </c>
      <c r="R25" s="110"/>
      <c r="S25" s="111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7">
        <v>768772700</v>
      </c>
      <c r="L26" s="87">
        <v>621663160</v>
      </c>
      <c r="M26" s="87">
        <v>230533014.66</v>
      </c>
      <c r="N26" s="87">
        <v>230533014.66</v>
      </c>
      <c r="O26" s="87">
        <v>230161289.66</v>
      </c>
      <c r="P26" s="67">
        <f t="shared" si="1"/>
        <v>0.29987148953130099</v>
      </c>
      <c r="Q26" s="68">
        <f t="shared" si="2"/>
        <v>0.29987148953130099</v>
      </c>
      <c r="R26" s="110"/>
      <c r="S26" s="111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7">
        <v>384386350</v>
      </c>
      <c r="L27" s="87">
        <v>314109080</v>
      </c>
      <c r="M27" s="87">
        <v>154318214.68000001</v>
      </c>
      <c r="N27" s="87">
        <v>154318214.68000001</v>
      </c>
      <c r="O27" s="87">
        <v>153946489.68000001</v>
      </c>
      <c r="P27" s="67">
        <f t="shared" si="1"/>
        <v>0.40146642741085892</v>
      </c>
      <c r="Q27" s="68">
        <f t="shared" si="2"/>
        <v>0.40146642741085892</v>
      </c>
      <c r="R27" s="110"/>
      <c r="S27" s="111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6">
        <f>SUM(K29:K34)</f>
        <v>1829146000</v>
      </c>
      <c r="L28" s="86">
        <f>SUM(L29:L34)</f>
        <v>1698221880</v>
      </c>
      <c r="M28" s="86">
        <f>SUM(M29:M34)</f>
        <v>1159337581</v>
      </c>
      <c r="N28" s="86">
        <f>SUM(N29:N34)</f>
        <v>1159337581</v>
      </c>
      <c r="O28" s="86">
        <f>SUM(O29:O34)</f>
        <v>1159337581</v>
      </c>
      <c r="P28" s="67">
        <f t="shared" si="1"/>
        <v>0.63381358349743544</v>
      </c>
      <c r="Q28" s="68">
        <f t="shared" si="2"/>
        <v>0.63381358349743544</v>
      </c>
      <c r="R28" s="103"/>
      <c r="S28" s="109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226</v>
      </c>
      <c r="K29" s="87">
        <v>673115700</v>
      </c>
      <c r="L29" s="87">
        <v>658512560</v>
      </c>
      <c r="M29" s="87">
        <v>390652648</v>
      </c>
      <c r="N29" s="87">
        <v>390652648</v>
      </c>
      <c r="O29" s="87">
        <v>390652648</v>
      </c>
      <c r="P29" s="67">
        <f t="shared" si="1"/>
        <v>0.58036478424140159</v>
      </c>
      <c r="Q29" s="68">
        <f t="shared" si="2"/>
        <v>0.58036478424140159</v>
      </c>
      <c r="R29" s="110"/>
      <c r="S29" s="111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87">
        <v>399497520</v>
      </c>
      <c r="L30" s="87">
        <v>399497520</v>
      </c>
      <c r="M30" s="87">
        <v>391939573</v>
      </c>
      <c r="N30" s="87">
        <v>391939573</v>
      </c>
      <c r="O30" s="87">
        <v>391939573</v>
      </c>
      <c r="P30" s="67">
        <f t="shared" si="1"/>
        <v>0.9810813669131162</v>
      </c>
      <c r="Q30" s="68">
        <f t="shared" si="2"/>
        <v>0.9810813669131162</v>
      </c>
      <c r="R30" s="110"/>
      <c r="S30" s="111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87">
        <v>54874380</v>
      </c>
      <c r="L31" s="87">
        <v>54874380</v>
      </c>
      <c r="M31" s="87">
        <v>47231147</v>
      </c>
      <c r="N31" s="87">
        <v>47231147</v>
      </c>
      <c r="O31" s="87">
        <v>47231147</v>
      </c>
      <c r="P31" s="67">
        <f t="shared" si="1"/>
        <v>0.86071399804426041</v>
      </c>
      <c r="Q31" s="68">
        <f t="shared" si="2"/>
        <v>0.86071399804426041</v>
      </c>
      <c r="R31" s="110"/>
      <c r="S31" s="111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87">
        <v>628492560</v>
      </c>
      <c r="L32" s="87">
        <v>526804748</v>
      </c>
      <c r="M32" s="87">
        <v>329514213</v>
      </c>
      <c r="N32" s="87">
        <v>329514213</v>
      </c>
      <c r="O32" s="87">
        <v>329514213</v>
      </c>
      <c r="P32" s="67">
        <f t="shared" si="1"/>
        <v>0.5242929415107157</v>
      </c>
      <c r="Q32" s="68">
        <f t="shared" si="2"/>
        <v>0.5242929415107157</v>
      </c>
      <c r="R32" s="110"/>
      <c r="S32" s="111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87" t="s">
        <v>24</v>
      </c>
      <c r="L33" s="87" t="s">
        <v>24</v>
      </c>
      <c r="M33" s="87" t="s">
        <v>24</v>
      </c>
      <c r="N33" s="87" t="s">
        <v>24</v>
      </c>
      <c r="O33" s="87" t="s">
        <v>24</v>
      </c>
      <c r="P33" s="67">
        <v>0</v>
      </c>
      <c r="Q33" s="68">
        <v>0</v>
      </c>
      <c r="R33" s="110"/>
      <c r="S33" s="111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87">
        <v>73165840</v>
      </c>
      <c r="L34" s="87">
        <v>58532672</v>
      </c>
      <c r="M34" s="87" t="s">
        <v>24</v>
      </c>
      <c r="N34" s="87" t="s">
        <v>24</v>
      </c>
      <c r="O34" s="87" t="s">
        <v>24</v>
      </c>
      <c r="P34" s="67">
        <f t="shared" si="1"/>
        <v>0</v>
      </c>
      <c r="Q34" s="68">
        <f t="shared" si="2"/>
        <v>0</v>
      </c>
      <c r="R34" s="110"/>
      <c r="S34" s="111"/>
    </row>
    <row r="35" spans="1:20" s="28" customFormat="1" ht="24" x14ac:dyDescent="0.25">
      <c r="A35" s="18" t="s">
        <v>25</v>
      </c>
      <c r="B35" s="73" t="s">
        <v>27</v>
      </c>
      <c r="C35" s="73" t="s">
        <v>27</v>
      </c>
      <c r="D35" s="75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86">
        <v>3875808968</v>
      </c>
      <c r="L35" s="86">
        <v>0</v>
      </c>
      <c r="M35" s="86" t="s">
        <v>24</v>
      </c>
      <c r="N35" s="86" t="s">
        <v>24</v>
      </c>
      <c r="O35" s="86" t="s">
        <v>24</v>
      </c>
      <c r="P35" s="67">
        <f t="shared" si="1"/>
        <v>0</v>
      </c>
      <c r="Q35" s="68">
        <f t="shared" si="2"/>
        <v>0</v>
      </c>
      <c r="R35" s="112"/>
      <c r="S35" s="113"/>
    </row>
    <row r="36" spans="1:20" s="27" customFormat="1" ht="14.25" x14ac:dyDescent="0.2">
      <c r="A36" s="18" t="s">
        <v>25</v>
      </c>
      <c r="B36" s="73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86">
        <f>K37+K41+K51</f>
        <v>10768236000</v>
      </c>
      <c r="L36" s="86">
        <f>L37+L41+L51</f>
        <v>10143267609.32</v>
      </c>
      <c r="M36" s="86">
        <f>M37+M41+M51</f>
        <v>6877284850.3999996</v>
      </c>
      <c r="N36" s="86">
        <f>N37+N41+N51</f>
        <v>1841950801.0199997</v>
      </c>
      <c r="O36" s="86">
        <f>O37+O41+O51</f>
        <v>1777581831.0199997</v>
      </c>
      <c r="P36" s="67">
        <f t="shared" si="1"/>
        <v>0.63866401613040424</v>
      </c>
      <c r="Q36" s="68">
        <f t="shared" si="2"/>
        <v>0.17105408917672307</v>
      </c>
      <c r="R36" s="110"/>
      <c r="S36" s="109"/>
      <c r="T36" s="109"/>
    </row>
    <row r="37" spans="1:20" s="27" customFormat="1" ht="24" x14ac:dyDescent="0.2">
      <c r="A37" s="18" t="s">
        <v>25</v>
      </c>
      <c r="B37" s="73" t="s">
        <v>54</v>
      </c>
      <c r="C37" s="73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86">
        <f>SUM(K38:K40)</f>
        <v>29813780</v>
      </c>
      <c r="L37" s="86">
        <f>SUM(L38:L40)</f>
        <v>500000</v>
      </c>
      <c r="M37" s="86">
        <f>SUM(M38:M40)</f>
        <v>500000</v>
      </c>
      <c r="N37" s="86">
        <f>SUM(N38:N40)</f>
        <v>500000</v>
      </c>
      <c r="O37" s="86">
        <f>SUM(O38:O40)</f>
        <v>500000</v>
      </c>
      <c r="P37" s="67">
        <f t="shared" si="1"/>
        <v>1.6770768416483922E-2</v>
      </c>
      <c r="Q37" s="68">
        <f t="shared" si="2"/>
        <v>1.6770768416483922E-2</v>
      </c>
      <c r="R37" s="103"/>
      <c r="S37" s="109"/>
    </row>
    <row r="38" spans="1:20" s="27" customFormat="1" ht="36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78" t="s">
        <v>31</v>
      </c>
      <c r="F38" s="15" t="s">
        <v>34</v>
      </c>
      <c r="G38" s="21"/>
      <c r="H38" s="15" t="s">
        <v>5</v>
      </c>
      <c r="I38" s="30" t="s">
        <v>150</v>
      </c>
      <c r="J38" s="17" t="s">
        <v>151</v>
      </c>
      <c r="K38" s="87">
        <v>6426368</v>
      </c>
      <c r="L38" s="87">
        <v>500000</v>
      </c>
      <c r="M38" s="87">
        <v>500000</v>
      </c>
      <c r="N38" s="87">
        <v>500000</v>
      </c>
      <c r="O38" s="87">
        <v>500000</v>
      </c>
      <c r="P38" s="67">
        <f t="shared" si="1"/>
        <v>7.7804445683782808E-2</v>
      </c>
      <c r="Q38" s="68">
        <f t="shared" si="2"/>
        <v>7.7804445683782808E-2</v>
      </c>
      <c r="R38" s="103"/>
      <c r="S38" s="109"/>
    </row>
    <row r="39" spans="1:20" s="27" customFormat="1" ht="24" x14ac:dyDescent="0.2">
      <c r="A39" s="76" t="s">
        <v>25</v>
      </c>
      <c r="B39" s="77" t="s">
        <v>54</v>
      </c>
      <c r="C39" s="77" t="s">
        <v>27</v>
      </c>
      <c r="D39" s="78" t="s">
        <v>27</v>
      </c>
      <c r="E39" s="14" t="s">
        <v>58</v>
      </c>
      <c r="F39" s="15" t="s">
        <v>59</v>
      </c>
      <c r="G39" s="21"/>
      <c r="H39" s="15" t="s">
        <v>5</v>
      </c>
      <c r="I39" s="30" t="s">
        <v>203</v>
      </c>
      <c r="J39" s="17" t="s">
        <v>240</v>
      </c>
      <c r="K39" s="87">
        <v>10071318</v>
      </c>
      <c r="L39" s="87" t="s">
        <v>24</v>
      </c>
      <c r="M39" s="87" t="s">
        <v>24</v>
      </c>
      <c r="N39" s="87" t="s">
        <v>24</v>
      </c>
      <c r="O39" s="87" t="s">
        <v>24</v>
      </c>
      <c r="P39" s="67">
        <f t="shared" si="1"/>
        <v>0</v>
      </c>
      <c r="Q39" s="68">
        <f t="shared" si="2"/>
        <v>0</v>
      </c>
      <c r="R39" s="103"/>
      <c r="S39" s="109"/>
    </row>
    <row r="40" spans="1:20" s="25" customFormat="1" ht="24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34</v>
      </c>
      <c r="G40" s="14"/>
      <c r="H40" s="15" t="s">
        <v>5</v>
      </c>
      <c r="I40" s="30" t="s">
        <v>153</v>
      </c>
      <c r="J40" s="17" t="s">
        <v>202</v>
      </c>
      <c r="K40" s="87">
        <v>13316094</v>
      </c>
      <c r="L40" s="87" t="s">
        <v>24</v>
      </c>
      <c r="M40" s="87" t="s">
        <v>24</v>
      </c>
      <c r="N40" s="87" t="s">
        <v>24</v>
      </c>
      <c r="O40" s="87" t="s">
        <v>24</v>
      </c>
      <c r="P40" s="67">
        <f t="shared" si="1"/>
        <v>0</v>
      </c>
      <c r="Q40" s="68">
        <f t="shared" si="2"/>
        <v>0</v>
      </c>
      <c r="R40" s="110"/>
      <c r="S40" s="109"/>
    </row>
    <row r="41" spans="1:20" s="27" customFormat="1" ht="14.25" x14ac:dyDescent="0.2">
      <c r="A41" s="18" t="s">
        <v>25</v>
      </c>
      <c r="B41" s="73" t="s">
        <v>54</v>
      </c>
      <c r="C41" s="73" t="s">
        <v>54</v>
      </c>
      <c r="D41" s="20" t="s">
        <v>27</v>
      </c>
      <c r="E41" s="21"/>
      <c r="F41" s="21"/>
      <c r="G41" s="21"/>
      <c r="H41" s="15" t="s">
        <v>5</v>
      </c>
      <c r="I41" s="29" t="s">
        <v>199</v>
      </c>
      <c r="J41" s="23" t="s">
        <v>149</v>
      </c>
      <c r="K41" s="86">
        <f>SUM(K42:K50)</f>
        <v>199066046</v>
      </c>
      <c r="L41" s="86">
        <f>SUM(L42:L50)</f>
        <v>70801300</v>
      </c>
      <c r="M41" s="86">
        <f>SUM(M42:M50)</f>
        <v>64723930</v>
      </c>
      <c r="N41" s="86">
        <f>SUM(N42:N50)</f>
        <v>9708237.25</v>
      </c>
      <c r="O41" s="86">
        <f>SUM(O42:O50)</f>
        <v>9708237.25</v>
      </c>
      <c r="P41" s="67">
        <f t="shared" si="1"/>
        <v>0.3251379695360001</v>
      </c>
      <c r="Q41" s="68">
        <f t="shared" si="2"/>
        <v>4.8768925917180274E-2</v>
      </c>
      <c r="R41" s="103"/>
      <c r="S41" s="109"/>
    </row>
    <row r="42" spans="1:20" s="27" customFormat="1" ht="24" x14ac:dyDescent="0.2">
      <c r="A42" s="18" t="s">
        <v>25</v>
      </c>
      <c r="B42" s="79" t="s">
        <v>54</v>
      </c>
      <c r="C42" s="79" t="s">
        <v>54</v>
      </c>
      <c r="D42" s="15" t="s">
        <v>27</v>
      </c>
      <c r="E42" s="15" t="s">
        <v>57</v>
      </c>
      <c r="F42" s="15" t="s">
        <v>33</v>
      </c>
      <c r="G42" s="21"/>
      <c r="H42" s="15" t="s">
        <v>5</v>
      </c>
      <c r="I42" s="30" t="s">
        <v>205</v>
      </c>
      <c r="J42" s="17" t="s">
        <v>204</v>
      </c>
      <c r="K42" s="87">
        <v>44425671</v>
      </c>
      <c r="L42" s="87" t="s">
        <v>24</v>
      </c>
      <c r="M42" s="87" t="s">
        <v>24</v>
      </c>
      <c r="N42" s="87" t="s">
        <v>24</v>
      </c>
      <c r="O42" s="87" t="s">
        <v>24</v>
      </c>
      <c r="P42" s="67">
        <f t="shared" si="1"/>
        <v>0</v>
      </c>
      <c r="Q42" s="68">
        <f t="shared" si="2"/>
        <v>0</v>
      </c>
      <c r="R42" s="103"/>
      <c r="S42" s="109"/>
    </row>
    <row r="43" spans="1:20" s="27" customFormat="1" ht="24" x14ac:dyDescent="0.2">
      <c r="A43" s="18" t="s">
        <v>25</v>
      </c>
      <c r="B43" s="79" t="s">
        <v>54</v>
      </c>
      <c r="C43" s="79" t="s">
        <v>54</v>
      </c>
      <c r="D43" s="15" t="s">
        <v>27</v>
      </c>
      <c r="E43" s="15" t="s">
        <v>57</v>
      </c>
      <c r="F43" s="15" t="s">
        <v>34</v>
      </c>
      <c r="G43" s="21"/>
      <c r="H43" s="15" t="s">
        <v>5</v>
      </c>
      <c r="I43" s="30" t="s">
        <v>154</v>
      </c>
      <c r="J43" s="17" t="s">
        <v>155</v>
      </c>
      <c r="K43" s="87">
        <v>24130462</v>
      </c>
      <c r="L43" s="87" t="s">
        <v>24</v>
      </c>
      <c r="M43" s="87" t="s">
        <v>24</v>
      </c>
      <c r="N43" s="87" t="s">
        <v>24</v>
      </c>
      <c r="O43" s="87" t="s">
        <v>24</v>
      </c>
      <c r="P43" s="67">
        <f t="shared" si="1"/>
        <v>0</v>
      </c>
      <c r="Q43" s="68">
        <f t="shared" si="2"/>
        <v>0</v>
      </c>
      <c r="R43" s="103"/>
      <c r="S43" s="109"/>
    </row>
    <row r="44" spans="1:20" s="27" customFormat="1" ht="36" x14ac:dyDescent="0.2">
      <c r="A44" s="18" t="s">
        <v>25</v>
      </c>
      <c r="B44" s="79" t="s">
        <v>54</v>
      </c>
      <c r="C44" s="79" t="s">
        <v>54</v>
      </c>
      <c r="D44" s="15" t="s">
        <v>27</v>
      </c>
      <c r="E44" s="15" t="s">
        <v>31</v>
      </c>
      <c r="F44" s="15" t="s">
        <v>57</v>
      </c>
      <c r="G44" s="21"/>
      <c r="H44" s="15" t="s">
        <v>5</v>
      </c>
      <c r="I44" s="30" t="s">
        <v>156</v>
      </c>
      <c r="J44" s="17" t="s">
        <v>158</v>
      </c>
      <c r="K44" s="87">
        <v>67477841</v>
      </c>
      <c r="L44" s="87">
        <v>52600000</v>
      </c>
      <c r="M44" s="87">
        <v>47600000</v>
      </c>
      <c r="N44" s="87">
        <v>1497200</v>
      </c>
      <c r="O44" s="87">
        <v>1497200</v>
      </c>
      <c r="P44" s="67">
        <f t="shared" si="1"/>
        <v>0.70541676044436574</v>
      </c>
      <c r="Q44" s="68">
        <f t="shared" si="2"/>
        <v>2.2188024658346732E-2</v>
      </c>
      <c r="R44" s="103"/>
      <c r="S44" s="109"/>
    </row>
    <row r="45" spans="1:20" s="27" customFormat="1" ht="48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31</v>
      </c>
      <c r="F45" s="15" t="s">
        <v>31</v>
      </c>
      <c r="G45" s="21"/>
      <c r="H45" s="15" t="s">
        <v>5</v>
      </c>
      <c r="I45" s="30" t="s">
        <v>157</v>
      </c>
      <c r="J45" s="17" t="s">
        <v>159</v>
      </c>
      <c r="K45" s="87">
        <v>29206823</v>
      </c>
      <c r="L45" s="87">
        <v>6652800</v>
      </c>
      <c r="M45" s="87">
        <v>6652800</v>
      </c>
      <c r="N45" s="87">
        <v>2163137.25</v>
      </c>
      <c r="O45" s="87">
        <v>2163137.25</v>
      </c>
      <c r="P45" s="67">
        <f t="shared" si="1"/>
        <v>0.22778239180618856</v>
      </c>
      <c r="Q45" s="68">
        <f t="shared" si="2"/>
        <v>7.4062736984436828E-2</v>
      </c>
      <c r="R45" s="103"/>
      <c r="S45" s="109"/>
    </row>
    <row r="46" spans="1:20" s="27" customFormat="1" ht="48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31</v>
      </c>
      <c r="F46" s="15" t="s">
        <v>59</v>
      </c>
      <c r="G46" s="21"/>
      <c r="H46" s="15" t="s">
        <v>5</v>
      </c>
      <c r="I46" s="30" t="s">
        <v>209</v>
      </c>
      <c r="J46" s="17" t="s">
        <v>206</v>
      </c>
      <c r="K46" s="87">
        <v>676626</v>
      </c>
      <c r="L46" s="87" t="s">
        <v>24</v>
      </c>
      <c r="M46" s="87" t="s">
        <v>24</v>
      </c>
      <c r="N46" s="87" t="s">
        <v>24</v>
      </c>
      <c r="O46" s="87" t="s">
        <v>24</v>
      </c>
      <c r="P46" s="67">
        <f t="shared" si="1"/>
        <v>0</v>
      </c>
      <c r="Q46" s="68">
        <f t="shared" si="2"/>
        <v>0</v>
      </c>
      <c r="R46" s="103"/>
      <c r="S46" s="109"/>
    </row>
    <row r="47" spans="1:20" s="27" customFormat="1" ht="14.25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32</v>
      </c>
      <c r="G47" s="21"/>
      <c r="H47" s="15" t="s">
        <v>5</v>
      </c>
      <c r="I47" s="30" t="s">
        <v>210</v>
      </c>
      <c r="J47" s="17" t="s">
        <v>207</v>
      </c>
      <c r="K47" s="87">
        <v>29604</v>
      </c>
      <c r="L47" s="87" t="s">
        <v>24</v>
      </c>
      <c r="M47" s="87" t="s">
        <v>24</v>
      </c>
      <c r="N47" s="87" t="s">
        <v>24</v>
      </c>
      <c r="O47" s="87" t="s">
        <v>24</v>
      </c>
      <c r="P47" s="67">
        <f t="shared" si="1"/>
        <v>0</v>
      </c>
      <c r="Q47" s="68">
        <f t="shared" si="2"/>
        <v>0</v>
      </c>
      <c r="R47" s="103"/>
      <c r="S47" s="109"/>
    </row>
    <row r="48" spans="1:20" s="27" customFormat="1" ht="24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34</v>
      </c>
      <c r="G48" s="21"/>
      <c r="H48" s="15" t="s">
        <v>5</v>
      </c>
      <c r="I48" s="30" t="s">
        <v>211</v>
      </c>
      <c r="J48" s="17" t="s">
        <v>208</v>
      </c>
      <c r="K48" s="87">
        <v>7049922</v>
      </c>
      <c r="L48" s="87">
        <v>1437500</v>
      </c>
      <c r="M48" s="87">
        <v>1437500</v>
      </c>
      <c r="N48" s="87">
        <v>1437500</v>
      </c>
      <c r="O48" s="87">
        <v>1437500</v>
      </c>
      <c r="P48" s="67">
        <f t="shared" si="1"/>
        <v>0.20390296516755788</v>
      </c>
      <c r="Q48" s="68">
        <f t="shared" si="2"/>
        <v>0.20390296516755788</v>
      </c>
      <c r="R48" s="103"/>
      <c r="S48" s="109"/>
    </row>
    <row r="49" spans="1:20" s="27" customFormat="1" ht="36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58</v>
      </c>
      <c r="F49" s="15" t="s">
        <v>57</v>
      </c>
      <c r="G49" s="21"/>
      <c r="H49" s="15" t="s">
        <v>5</v>
      </c>
      <c r="I49" s="30" t="s">
        <v>160</v>
      </c>
      <c r="J49" s="17" t="s">
        <v>162</v>
      </c>
      <c r="K49" s="87">
        <v>16961603</v>
      </c>
      <c r="L49" s="87">
        <v>3111000</v>
      </c>
      <c r="M49" s="87">
        <v>3111000</v>
      </c>
      <c r="N49" s="87">
        <v>3111000</v>
      </c>
      <c r="O49" s="87">
        <v>3111000</v>
      </c>
      <c r="P49" s="67">
        <f t="shared" si="1"/>
        <v>0.18341426809718397</v>
      </c>
      <c r="Q49" s="68">
        <f t="shared" si="2"/>
        <v>0.18341426809718397</v>
      </c>
      <c r="R49" s="103"/>
      <c r="S49" s="109"/>
    </row>
    <row r="50" spans="1:20" s="25" customFormat="1" ht="24" x14ac:dyDescent="0.2">
      <c r="A50" s="12" t="s">
        <v>25</v>
      </c>
      <c r="B50" s="13" t="s">
        <v>54</v>
      </c>
      <c r="C50" s="13" t="s">
        <v>54</v>
      </c>
      <c r="D50" s="14" t="s">
        <v>27</v>
      </c>
      <c r="E50" s="14" t="s">
        <v>58</v>
      </c>
      <c r="F50" s="14" t="s">
        <v>33</v>
      </c>
      <c r="G50" s="14"/>
      <c r="H50" s="15" t="s">
        <v>5</v>
      </c>
      <c r="I50" s="30" t="s">
        <v>161</v>
      </c>
      <c r="J50" s="17" t="s">
        <v>163</v>
      </c>
      <c r="K50" s="87">
        <v>9107494</v>
      </c>
      <c r="L50" s="87">
        <v>7000000</v>
      </c>
      <c r="M50" s="87">
        <v>5922630</v>
      </c>
      <c r="N50" s="87">
        <v>1499400</v>
      </c>
      <c r="O50" s="87">
        <v>1499400</v>
      </c>
      <c r="P50" s="67">
        <f t="shared" si="1"/>
        <v>0.65030292635932563</v>
      </c>
      <c r="Q50" s="68">
        <f t="shared" si="2"/>
        <v>0.16463365224286725</v>
      </c>
      <c r="R50" s="110"/>
      <c r="S50" s="109"/>
    </row>
    <row r="51" spans="1:20" s="25" customFormat="1" ht="14.25" x14ac:dyDescent="0.2">
      <c r="A51" s="18" t="s">
        <v>25</v>
      </c>
      <c r="B51" s="73" t="s">
        <v>54</v>
      </c>
      <c r="C51" s="73" t="s">
        <v>54</v>
      </c>
      <c r="D51" s="74" t="s">
        <v>54</v>
      </c>
      <c r="E51" s="21"/>
      <c r="F51" s="21"/>
      <c r="G51" s="21"/>
      <c r="H51" s="15" t="s">
        <v>5</v>
      </c>
      <c r="I51" s="29" t="s">
        <v>94</v>
      </c>
      <c r="J51" s="23" t="s">
        <v>95</v>
      </c>
      <c r="K51" s="86">
        <f>SUM(K52:K69)</f>
        <v>10539356174</v>
      </c>
      <c r="L51" s="86">
        <f>SUM(L52:L69)</f>
        <v>10071966309.32</v>
      </c>
      <c r="M51" s="86">
        <f>SUM(M52:M69)</f>
        <v>6812060920.3999996</v>
      </c>
      <c r="N51" s="86">
        <f>SUM(N52:N69)</f>
        <v>1831742563.7699997</v>
      </c>
      <c r="O51" s="86">
        <f>SUM(O52:O69)</f>
        <v>1767373593.7699997</v>
      </c>
      <c r="P51" s="67">
        <f t="shared" si="1"/>
        <v>0.64634507155237542</v>
      </c>
      <c r="Q51" s="68">
        <f t="shared" si="2"/>
        <v>0.17380023347999243</v>
      </c>
      <c r="R51" s="110">
        <f>1242777943.04-O51</f>
        <v>-524595650.72999978</v>
      </c>
      <c r="S51" s="109"/>
      <c r="T51" s="109"/>
    </row>
    <row r="52" spans="1:20" s="25" customFormat="1" ht="14.25" x14ac:dyDescent="0.2">
      <c r="A52" s="12" t="s">
        <v>25</v>
      </c>
      <c r="B52" s="13" t="s">
        <v>54</v>
      </c>
      <c r="C52" s="13" t="s">
        <v>54</v>
      </c>
      <c r="D52" s="14" t="s">
        <v>54</v>
      </c>
      <c r="E52" s="14" t="s">
        <v>59</v>
      </c>
      <c r="F52" s="81" t="s">
        <v>58</v>
      </c>
      <c r="G52" s="14"/>
      <c r="H52" s="15" t="s">
        <v>5</v>
      </c>
      <c r="I52" s="30" t="s">
        <v>164</v>
      </c>
      <c r="J52" s="17" t="s">
        <v>165</v>
      </c>
      <c r="K52" s="87">
        <v>196041666</v>
      </c>
      <c r="L52" s="98">
        <v>148710356</v>
      </c>
      <c r="M52" s="98">
        <v>128781614</v>
      </c>
      <c r="N52" s="98">
        <v>20347418.41</v>
      </c>
      <c r="O52" s="98">
        <v>20347418.41</v>
      </c>
      <c r="P52" s="67">
        <f t="shared" si="1"/>
        <v>0.65690940414676946</v>
      </c>
      <c r="Q52" s="68">
        <f t="shared" si="2"/>
        <v>0.10379129511172386</v>
      </c>
      <c r="R52" s="110"/>
      <c r="S52" s="109"/>
    </row>
    <row r="53" spans="1:20" s="25" customFormat="1" ht="24" x14ac:dyDescent="0.2">
      <c r="A53" s="12" t="s">
        <v>25</v>
      </c>
      <c r="B53" s="13" t="s">
        <v>54</v>
      </c>
      <c r="C53" s="13" t="s">
        <v>54</v>
      </c>
      <c r="D53" s="14" t="s">
        <v>54</v>
      </c>
      <c r="E53" s="14" t="s">
        <v>32</v>
      </c>
      <c r="F53" s="14" t="s">
        <v>31</v>
      </c>
      <c r="G53" s="14"/>
      <c r="H53" s="15" t="s">
        <v>5</v>
      </c>
      <c r="I53" s="30" t="s">
        <v>166</v>
      </c>
      <c r="J53" s="17" t="s">
        <v>170</v>
      </c>
      <c r="K53" s="87">
        <v>134049473</v>
      </c>
      <c r="L53" s="87">
        <v>114675800</v>
      </c>
      <c r="M53" s="87">
        <v>66585372</v>
      </c>
      <c r="N53" s="87">
        <v>32405528.09</v>
      </c>
      <c r="O53" s="87">
        <v>32405528.09</v>
      </c>
      <c r="P53" s="67">
        <f t="shared" si="1"/>
        <v>0.49672237055344487</v>
      </c>
      <c r="Q53" s="68">
        <f t="shared" si="2"/>
        <v>0.24174304728523624</v>
      </c>
      <c r="R53" s="110"/>
      <c r="S53" s="109"/>
    </row>
    <row r="54" spans="1:20" s="25" customFormat="1" ht="24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32</v>
      </c>
      <c r="F54" s="14" t="s">
        <v>58</v>
      </c>
      <c r="G54" s="14"/>
      <c r="H54" s="15" t="s">
        <v>5</v>
      </c>
      <c r="I54" s="30" t="s">
        <v>167</v>
      </c>
      <c r="J54" s="17" t="s">
        <v>171</v>
      </c>
      <c r="K54" s="87">
        <v>86058130</v>
      </c>
      <c r="L54" s="87">
        <v>78884259</v>
      </c>
      <c r="M54" s="87">
        <v>8869915</v>
      </c>
      <c r="N54" s="87">
        <v>8292315</v>
      </c>
      <c r="O54" s="87">
        <v>8252315</v>
      </c>
      <c r="P54" s="67">
        <f t="shared" si="1"/>
        <v>0.10306887914018117</v>
      </c>
      <c r="Q54" s="68">
        <f t="shared" si="2"/>
        <v>9.6357136740015156E-2</v>
      </c>
      <c r="R54" s="110"/>
      <c r="S54" s="109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81" t="s">
        <v>59</v>
      </c>
      <c r="G55" s="14"/>
      <c r="H55" s="15" t="s">
        <v>5</v>
      </c>
      <c r="I55" s="30" t="s">
        <v>241</v>
      </c>
      <c r="J55" s="17" t="s">
        <v>242</v>
      </c>
      <c r="K55" s="87" t="s">
        <v>24</v>
      </c>
      <c r="L55" s="87" t="s">
        <v>24</v>
      </c>
      <c r="M55" s="87" t="s">
        <v>24</v>
      </c>
      <c r="N55" s="87" t="s">
        <v>24</v>
      </c>
      <c r="O55" s="87" t="s">
        <v>24</v>
      </c>
      <c r="P55" s="67" t="e">
        <f t="shared" si="1"/>
        <v>#DIV/0!</v>
      </c>
      <c r="Q55" s="68" t="e">
        <f t="shared" si="2"/>
        <v>#DIV/0!</v>
      </c>
      <c r="R55" s="110"/>
      <c r="S55" s="109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34</v>
      </c>
      <c r="G56" s="14"/>
      <c r="H56" s="15" t="s">
        <v>5</v>
      </c>
      <c r="I56" s="30" t="s">
        <v>168</v>
      </c>
      <c r="J56" s="17" t="s">
        <v>172</v>
      </c>
      <c r="K56" s="87">
        <v>62370856</v>
      </c>
      <c r="L56" s="87">
        <v>61032000</v>
      </c>
      <c r="M56" s="87">
        <v>12972000</v>
      </c>
      <c r="N56" s="87">
        <v>300000</v>
      </c>
      <c r="O56" s="87">
        <v>300000</v>
      </c>
      <c r="P56" s="67">
        <f t="shared" si="1"/>
        <v>0.2079817535292445</v>
      </c>
      <c r="Q56" s="68">
        <f t="shared" si="2"/>
        <v>4.8099387957734616E-3</v>
      </c>
      <c r="R56" s="110"/>
      <c r="S56" s="109"/>
    </row>
    <row r="57" spans="1:20" s="25" customFormat="1" ht="36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35</v>
      </c>
      <c r="G57" s="14"/>
      <c r="H57" s="15" t="s">
        <v>5</v>
      </c>
      <c r="I57" s="30" t="s">
        <v>169</v>
      </c>
      <c r="J57" s="17" t="s">
        <v>173</v>
      </c>
      <c r="K57" s="87">
        <v>422995373</v>
      </c>
      <c r="L57" s="87">
        <v>422995373</v>
      </c>
      <c r="M57" s="87">
        <v>422995373</v>
      </c>
      <c r="N57" s="87">
        <v>194380000</v>
      </c>
      <c r="O57" s="87">
        <v>194380000</v>
      </c>
      <c r="P57" s="67">
        <f t="shared" si="1"/>
        <v>1</v>
      </c>
      <c r="Q57" s="68">
        <f t="shared" si="2"/>
        <v>0.45953221337009753</v>
      </c>
      <c r="R57" s="110"/>
      <c r="S57" s="109"/>
    </row>
    <row r="58" spans="1:20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33</v>
      </c>
      <c r="F58" s="14" t="s">
        <v>28</v>
      </c>
      <c r="G58" s="14"/>
      <c r="H58" s="15" t="s">
        <v>5</v>
      </c>
      <c r="I58" s="30" t="s">
        <v>174</v>
      </c>
      <c r="J58" s="17" t="s">
        <v>176</v>
      </c>
      <c r="K58" s="87">
        <v>947852397</v>
      </c>
      <c r="L58" s="87">
        <v>947143647</v>
      </c>
      <c r="M58" s="87">
        <v>924360175</v>
      </c>
      <c r="N58" s="87">
        <v>432700</v>
      </c>
      <c r="O58" s="87">
        <v>432700</v>
      </c>
      <c r="P58" s="67">
        <f t="shared" si="1"/>
        <v>0.97521531614589563</v>
      </c>
      <c r="Q58" s="68">
        <f t="shared" si="2"/>
        <v>4.5650567680106843E-4</v>
      </c>
      <c r="R58" s="110"/>
      <c r="S58" s="109"/>
    </row>
    <row r="59" spans="1:20" s="25" customFormat="1" ht="14.25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57</v>
      </c>
      <c r="G59" s="14"/>
      <c r="H59" s="15" t="s">
        <v>5</v>
      </c>
      <c r="I59" s="30" t="s">
        <v>175</v>
      </c>
      <c r="J59" s="17" t="s">
        <v>177</v>
      </c>
      <c r="K59" s="87">
        <v>543851194</v>
      </c>
      <c r="L59" s="87">
        <v>543851194</v>
      </c>
      <c r="M59" s="87">
        <v>543851194</v>
      </c>
      <c r="N59" s="87">
        <v>205905007</v>
      </c>
      <c r="O59" s="87">
        <v>205905007</v>
      </c>
      <c r="P59" s="67">
        <f t="shared" si="1"/>
        <v>1</v>
      </c>
      <c r="Q59" s="68">
        <f t="shared" si="2"/>
        <v>0.37860541499519074</v>
      </c>
      <c r="R59" s="110"/>
      <c r="S59" s="109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34</v>
      </c>
      <c r="F60" s="14" t="s">
        <v>57</v>
      </c>
      <c r="G60" s="14"/>
      <c r="H60" s="15" t="s">
        <v>5</v>
      </c>
      <c r="I60" s="30" t="s">
        <v>178</v>
      </c>
      <c r="J60" s="17" t="s">
        <v>183</v>
      </c>
      <c r="K60" s="87">
        <v>2387201056</v>
      </c>
      <c r="L60" s="87">
        <v>2275116955.3299999</v>
      </c>
      <c r="M60" s="87">
        <v>2120391060.3299999</v>
      </c>
      <c r="N60" s="87">
        <v>607126293.65999997</v>
      </c>
      <c r="O60" s="87">
        <v>572013271.65999997</v>
      </c>
      <c r="P60" s="67">
        <f t="shared" si="1"/>
        <v>0.88823312766245688</v>
      </c>
      <c r="Q60" s="68">
        <f t="shared" si="2"/>
        <v>0.25432558021623125</v>
      </c>
      <c r="R60" s="110"/>
      <c r="S60" s="109"/>
    </row>
    <row r="61" spans="1:20" s="25" customFormat="1" ht="24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31</v>
      </c>
      <c r="G61" s="14"/>
      <c r="H61" s="15" t="s">
        <v>5</v>
      </c>
      <c r="I61" s="30" t="s">
        <v>179</v>
      </c>
      <c r="J61" s="17" t="s">
        <v>184</v>
      </c>
      <c r="K61" s="87">
        <v>1640610873</v>
      </c>
      <c r="L61" s="87">
        <v>1476173977.99</v>
      </c>
      <c r="M61" s="87">
        <v>983227202.99000001</v>
      </c>
      <c r="N61" s="87">
        <v>285450289.94999999</v>
      </c>
      <c r="O61" s="87">
        <v>273478372.94999999</v>
      </c>
      <c r="P61" s="67">
        <f t="shared" si="1"/>
        <v>0.59930555085989612</v>
      </c>
      <c r="Q61" s="68">
        <f t="shared" si="2"/>
        <v>0.17399024634527091</v>
      </c>
      <c r="R61" s="110"/>
      <c r="S61" s="109"/>
    </row>
    <row r="62" spans="1:20" s="25" customFormat="1" ht="48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58</v>
      </c>
      <c r="G62" s="14"/>
      <c r="H62" s="15" t="s">
        <v>5</v>
      </c>
      <c r="I62" s="30" t="s">
        <v>180</v>
      </c>
      <c r="J62" s="17" t="s">
        <v>185</v>
      </c>
      <c r="K62" s="87">
        <v>1433770621</v>
      </c>
      <c r="L62" s="87">
        <v>1433192000</v>
      </c>
      <c r="M62" s="87">
        <v>481192000</v>
      </c>
      <c r="N62" s="87">
        <v>65954535</v>
      </c>
      <c r="O62" s="87">
        <v>65954535</v>
      </c>
      <c r="P62" s="67">
        <f t="shared" si="1"/>
        <v>0.33561295855287299</v>
      </c>
      <c r="Q62" s="68">
        <f t="shared" si="2"/>
        <v>4.6000757746032794E-2</v>
      </c>
      <c r="R62" s="110"/>
      <c r="S62" s="109"/>
    </row>
    <row r="63" spans="1:20" s="25" customFormat="1" ht="14.25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59</v>
      </c>
      <c r="G63" s="14"/>
      <c r="H63" s="15" t="s">
        <v>5</v>
      </c>
      <c r="I63" s="30" t="s">
        <v>181</v>
      </c>
      <c r="J63" s="17" t="s">
        <v>186</v>
      </c>
      <c r="K63" s="87">
        <v>1000223313</v>
      </c>
      <c r="L63" s="87">
        <v>999481354</v>
      </c>
      <c r="M63" s="87">
        <v>811524402</v>
      </c>
      <c r="N63" s="87">
        <v>240261301.71000001</v>
      </c>
      <c r="O63" s="87">
        <v>224290495.71000001</v>
      </c>
      <c r="P63" s="67">
        <f t="shared" si="1"/>
        <v>0.81134321851184443</v>
      </c>
      <c r="Q63" s="68">
        <f t="shared" si="2"/>
        <v>0.24020766021677403</v>
      </c>
      <c r="R63" s="110"/>
      <c r="S63" s="109"/>
    </row>
    <row r="64" spans="1:20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33</v>
      </c>
      <c r="G64" s="14"/>
      <c r="H64" s="15" t="s">
        <v>5</v>
      </c>
      <c r="I64" s="30" t="s">
        <v>182</v>
      </c>
      <c r="J64" s="17" t="s">
        <v>187</v>
      </c>
      <c r="K64" s="87">
        <v>121584965</v>
      </c>
      <c r="L64" s="87">
        <v>118423850</v>
      </c>
      <c r="M64" s="87">
        <v>118423850</v>
      </c>
      <c r="N64" s="87">
        <v>2981003.87</v>
      </c>
      <c r="O64" s="87">
        <v>2981003.87</v>
      </c>
      <c r="P64" s="67">
        <f t="shared" si="1"/>
        <v>0.97400077386213002</v>
      </c>
      <c r="Q64" s="68">
        <f t="shared" si="2"/>
        <v>2.4517865921991261E-2</v>
      </c>
      <c r="R64" s="110"/>
      <c r="S64" s="109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35</v>
      </c>
      <c r="F65" s="14" t="s">
        <v>57</v>
      </c>
      <c r="G65" s="14"/>
      <c r="H65" s="15" t="s">
        <v>5</v>
      </c>
      <c r="I65" s="30" t="s">
        <v>188</v>
      </c>
      <c r="J65" s="17" t="s">
        <v>190</v>
      </c>
      <c r="K65" s="87">
        <v>549342316</v>
      </c>
      <c r="L65" s="87">
        <v>549342316</v>
      </c>
      <c r="M65" s="87" t="s">
        <v>24</v>
      </c>
      <c r="N65" s="87" t="s">
        <v>24</v>
      </c>
      <c r="O65" s="87" t="s">
        <v>24</v>
      </c>
      <c r="P65" s="67">
        <f t="shared" si="1"/>
        <v>0</v>
      </c>
      <c r="Q65" s="68">
        <f t="shared" si="2"/>
        <v>0</v>
      </c>
      <c r="R65" s="110"/>
      <c r="S65" s="109"/>
    </row>
    <row r="66" spans="1:19" s="25" customFormat="1" ht="36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31</v>
      </c>
      <c r="G66" s="14"/>
      <c r="H66" s="15" t="s">
        <v>5</v>
      </c>
      <c r="I66" s="30" t="s">
        <v>212</v>
      </c>
      <c r="J66" s="17" t="s">
        <v>213</v>
      </c>
      <c r="K66" s="87">
        <v>99308053</v>
      </c>
      <c r="L66" s="87">
        <v>9228403</v>
      </c>
      <c r="M66" s="87">
        <v>4959243</v>
      </c>
      <c r="N66" s="87" t="s">
        <v>24</v>
      </c>
      <c r="O66" s="87" t="s">
        <v>24</v>
      </c>
      <c r="P66" s="67">
        <f t="shared" si="1"/>
        <v>4.9937974315134345E-2</v>
      </c>
      <c r="Q66" s="68">
        <f t="shared" si="2"/>
        <v>0</v>
      </c>
      <c r="R66" s="110"/>
      <c r="S66" s="109"/>
    </row>
    <row r="67" spans="1:19" s="25" customFormat="1" ht="60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58</v>
      </c>
      <c r="G67" s="14"/>
      <c r="H67" s="15" t="s">
        <v>5</v>
      </c>
      <c r="I67" s="30" t="s">
        <v>189</v>
      </c>
      <c r="J67" s="17" t="s">
        <v>191</v>
      </c>
      <c r="K67" s="87">
        <v>38271009</v>
      </c>
      <c r="L67" s="87">
        <v>18000000</v>
      </c>
      <c r="M67" s="87">
        <v>18000000</v>
      </c>
      <c r="N67" s="87">
        <v>4095078</v>
      </c>
      <c r="O67" s="87">
        <v>4095078</v>
      </c>
      <c r="P67" s="67">
        <f t="shared" si="1"/>
        <v>0.47032990428864835</v>
      </c>
      <c r="Q67" s="68">
        <f t="shared" si="2"/>
        <v>0.10700209132191942</v>
      </c>
      <c r="R67" s="110"/>
      <c r="S67" s="109"/>
    </row>
    <row r="68" spans="1:19" s="25" customFormat="1" ht="24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32</v>
      </c>
      <c r="G68" s="14"/>
      <c r="H68" s="15" t="s">
        <v>5</v>
      </c>
      <c r="I68" s="30" t="s">
        <v>200</v>
      </c>
      <c r="J68" s="17" t="s">
        <v>201</v>
      </c>
      <c r="K68" s="87">
        <v>487605455</v>
      </c>
      <c r="L68" s="87">
        <v>487605455</v>
      </c>
      <c r="M68" s="87" t="s">
        <v>24</v>
      </c>
      <c r="N68" s="87" t="s">
        <v>24</v>
      </c>
      <c r="O68" s="87" t="s">
        <v>24</v>
      </c>
      <c r="P68" s="67">
        <f t="shared" si="1"/>
        <v>0</v>
      </c>
      <c r="Q68" s="68">
        <f t="shared" si="2"/>
        <v>0</v>
      </c>
      <c r="R68" s="110"/>
      <c r="S68" s="109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36</v>
      </c>
      <c r="F69" s="14"/>
      <c r="G69" s="14"/>
      <c r="H69" s="15" t="s">
        <v>5</v>
      </c>
      <c r="I69" s="30" t="s">
        <v>97</v>
      </c>
      <c r="J69" s="17" t="s">
        <v>96</v>
      </c>
      <c r="K69" s="87">
        <v>388219424</v>
      </c>
      <c r="L69" s="87">
        <v>388109369</v>
      </c>
      <c r="M69" s="87">
        <v>165927519.08000001</v>
      </c>
      <c r="N69" s="87">
        <v>163811093.08000001</v>
      </c>
      <c r="O69" s="87">
        <v>162537868.08000001</v>
      </c>
      <c r="P69" s="67">
        <f t="shared" si="1"/>
        <v>0.42740653564000963</v>
      </c>
      <c r="Q69" s="68">
        <f t="shared" si="2"/>
        <v>0.42195491248784095</v>
      </c>
      <c r="R69" s="110"/>
      <c r="S69" s="109"/>
    </row>
    <row r="70" spans="1:19" s="27" customFormat="1" ht="14.25" x14ac:dyDescent="0.2">
      <c r="A70" s="18" t="s">
        <v>25</v>
      </c>
      <c r="B70" s="73" t="s">
        <v>71</v>
      </c>
      <c r="C70" s="19"/>
      <c r="D70" s="21"/>
      <c r="E70" s="21"/>
      <c r="F70" s="21"/>
      <c r="G70" s="21"/>
      <c r="H70" s="20">
        <v>20</v>
      </c>
      <c r="I70" s="29" t="s">
        <v>147</v>
      </c>
      <c r="J70" s="23" t="s">
        <v>7</v>
      </c>
      <c r="K70" s="86">
        <f>K71+K73+K74+K76+K79</f>
        <v>1284335805287</v>
      </c>
      <c r="L70" s="86">
        <f t="shared" ref="L70:O70" si="5">L71+L73+L74+L76+L79</f>
        <v>1280769604489</v>
      </c>
      <c r="M70" s="86">
        <f t="shared" si="5"/>
        <v>1280723842364</v>
      </c>
      <c r="N70" s="86">
        <f t="shared" si="5"/>
        <v>1280723842364</v>
      </c>
      <c r="O70" s="86">
        <f t="shared" si="5"/>
        <v>1280723842364</v>
      </c>
      <c r="P70" s="67">
        <f t="shared" si="1"/>
        <v>0.99718768027167715</v>
      </c>
      <c r="Q70" s="68">
        <f t="shared" si="2"/>
        <v>0.99718768027167715</v>
      </c>
      <c r="R70" s="103"/>
      <c r="S70" s="109"/>
    </row>
    <row r="71" spans="1:19" s="27" customFormat="1" ht="14.25" x14ac:dyDescent="0.2">
      <c r="A71" s="18" t="s">
        <v>25</v>
      </c>
      <c r="B71" s="73" t="s">
        <v>71</v>
      </c>
      <c r="C71" s="73" t="s">
        <v>71</v>
      </c>
      <c r="D71" s="73" t="s">
        <v>27</v>
      </c>
      <c r="E71" s="21"/>
      <c r="F71" s="21"/>
      <c r="G71" s="21"/>
      <c r="H71" s="20">
        <v>20</v>
      </c>
      <c r="I71" s="29" t="s">
        <v>220</v>
      </c>
      <c r="J71" s="23" t="s">
        <v>218</v>
      </c>
      <c r="K71" s="86">
        <f>K72</f>
        <v>10373000000</v>
      </c>
      <c r="L71" s="86">
        <f t="shared" ref="L71:O71" si="6">L72</f>
        <v>10373000000</v>
      </c>
      <c r="M71" s="86">
        <f t="shared" si="6"/>
        <v>10373000000</v>
      </c>
      <c r="N71" s="86">
        <f t="shared" si="6"/>
        <v>10373000000</v>
      </c>
      <c r="O71" s="86">
        <f t="shared" si="6"/>
        <v>10373000000</v>
      </c>
      <c r="P71" s="67">
        <f t="shared" si="1"/>
        <v>1</v>
      </c>
      <c r="Q71" s="68">
        <f t="shared" si="2"/>
        <v>1</v>
      </c>
      <c r="R71" s="103"/>
      <c r="S71" s="109"/>
    </row>
    <row r="72" spans="1:19" s="27" customFormat="1" ht="24" x14ac:dyDescent="0.2">
      <c r="A72" s="12" t="s">
        <v>25</v>
      </c>
      <c r="B72" s="79" t="s">
        <v>71</v>
      </c>
      <c r="C72" s="79" t="s">
        <v>71</v>
      </c>
      <c r="D72" s="79" t="s">
        <v>27</v>
      </c>
      <c r="E72" s="80" t="s">
        <v>54</v>
      </c>
      <c r="F72" s="15"/>
      <c r="G72" s="15"/>
      <c r="H72" s="14">
        <v>20</v>
      </c>
      <c r="I72" s="30" t="s">
        <v>221</v>
      </c>
      <c r="J72" s="17" t="s">
        <v>219</v>
      </c>
      <c r="K72" s="87">
        <v>10373000000</v>
      </c>
      <c r="L72" s="87">
        <v>10373000000</v>
      </c>
      <c r="M72" s="87">
        <v>10373000000</v>
      </c>
      <c r="N72" s="87">
        <v>10373000000</v>
      </c>
      <c r="O72" s="87">
        <v>10373000000</v>
      </c>
      <c r="P72" s="67">
        <f t="shared" si="1"/>
        <v>1</v>
      </c>
      <c r="Q72" s="68">
        <f t="shared" si="2"/>
        <v>1</v>
      </c>
      <c r="R72" s="103"/>
      <c r="S72" s="109"/>
    </row>
    <row r="73" spans="1:19" s="27" customFormat="1" ht="36" x14ac:dyDescent="0.2">
      <c r="A73" s="18" t="s">
        <v>25</v>
      </c>
      <c r="B73" s="73" t="s">
        <v>71</v>
      </c>
      <c r="C73" s="73" t="s">
        <v>71</v>
      </c>
      <c r="D73" s="73" t="s">
        <v>27</v>
      </c>
      <c r="E73" s="21" t="s">
        <v>230</v>
      </c>
      <c r="F73" s="21"/>
      <c r="G73" s="21"/>
      <c r="H73" s="20">
        <v>20</v>
      </c>
      <c r="I73" s="29" t="s">
        <v>232</v>
      </c>
      <c r="J73" s="23" t="s">
        <v>231</v>
      </c>
      <c r="K73" s="86">
        <v>720000000</v>
      </c>
      <c r="L73" s="86">
        <v>0</v>
      </c>
      <c r="M73" s="86">
        <v>0</v>
      </c>
      <c r="N73" s="86">
        <v>0</v>
      </c>
      <c r="O73" s="86">
        <v>0</v>
      </c>
      <c r="P73" s="67">
        <f t="shared" si="1"/>
        <v>0</v>
      </c>
      <c r="Q73" s="68">
        <f t="shared" si="2"/>
        <v>0</v>
      </c>
      <c r="R73" s="103"/>
      <c r="S73" s="109"/>
    </row>
    <row r="74" spans="1:19" s="27" customFormat="1" ht="24" x14ac:dyDescent="0.2">
      <c r="A74" s="18" t="s">
        <v>25</v>
      </c>
      <c r="B74" s="73" t="s">
        <v>71</v>
      </c>
      <c r="C74" s="73" t="s">
        <v>71</v>
      </c>
      <c r="D74" s="74" t="s">
        <v>87</v>
      </c>
      <c r="E74" s="21"/>
      <c r="F74" s="21"/>
      <c r="G74" s="21"/>
      <c r="H74" s="20">
        <v>21</v>
      </c>
      <c r="I74" s="29" t="s">
        <v>99</v>
      </c>
      <c r="J74" s="23" t="s">
        <v>100</v>
      </c>
      <c r="K74" s="86">
        <f>SUM(K75)</f>
        <v>1270301171287</v>
      </c>
      <c r="L74" s="86">
        <f t="shared" ref="L74:O74" si="7">SUM(L75)</f>
        <v>1270301171287</v>
      </c>
      <c r="M74" s="86">
        <f t="shared" si="7"/>
        <v>1270301171287</v>
      </c>
      <c r="N74" s="86">
        <f t="shared" si="7"/>
        <v>1270301171287</v>
      </c>
      <c r="O74" s="86">
        <f t="shared" si="7"/>
        <v>1270301171287</v>
      </c>
      <c r="P74" s="67">
        <f t="shared" si="1"/>
        <v>1</v>
      </c>
      <c r="Q74" s="68">
        <f t="shared" si="2"/>
        <v>1</v>
      </c>
      <c r="R74" s="103"/>
      <c r="S74" s="109"/>
    </row>
    <row r="75" spans="1:19" s="27" customFormat="1" ht="36" x14ac:dyDescent="0.2">
      <c r="A75" s="12" t="s">
        <v>25</v>
      </c>
      <c r="B75" s="79" t="s">
        <v>71</v>
      </c>
      <c r="C75" s="79" t="s">
        <v>71</v>
      </c>
      <c r="D75" s="80" t="s">
        <v>87</v>
      </c>
      <c r="E75" s="15" t="s">
        <v>101</v>
      </c>
      <c r="F75" s="21"/>
      <c r="G75" s="21"/>
      <c r="H75" s="31">
        <v>21</v>
      </c>
      <c r="I75" s="30" t="s">
        <v>102</v>
      </c>
      <c r="J75" s="17" t="s">
        <v>103</v>
      </c>
      <c r="K75" s="87">
        <v>1270301171287</v>
      </c>
      <c r="L75" s="87">
        <v>1270301171287</v>
      </c>
      <c r="M75" s="87">
        <v>1270301171287</v>
      </c>
      <c r="N75" s="87">
        <v>1270301171287</v>
      </c>
      <c r="O75" s="87">
        <v>1270301171287</v>
      </c>
      <c r="P75" s="67">
        <f t="shared" ref="P75:P124" si="8">+M75/K75</f>
        <v>1</v>
      </c>
      <c r="Q75" s="68">
        <f t="shared" ref="Q75:Q124" si="9">+N75/K75</f>
        <v>1</v>
      </c>
      <c r="R75" s="103"/>
      <c r="S75" s="109"/>
    </row>
    <row r="76" spans="1:19" s="27" customFormat="1" ht="36" x14ac:dyDescent="0.2">
      <c r="A76" s="18" t="s">
        <v>25</v>
      </c>
      <c r="B76" s="73" t="s">
        <v>71</v>
      </c>
      <c r="C76" s="73" t="s">
        <v>87</v>
      </c>
      <c r="D76" s="74" t="s">
        <v>54</v>
      </c>
      <c r="E76" s="21" t="s">
        <v>104</v>
      </c>
      <c r="F76" s="21"/>
      <c r="G76" s="21"/>
      <c r="H76" s="20">
        <v>20</v>
      </c>
      <c r="I76" s="29" t="s">
        <v>105</v>
      </c>
      <c r="J76" s="23" t="s">
        <v>106</v>
      </c>
      <c r="K76" s="86">
        <f>SUM(K77:K78)</f>
        <v>103000000</v>
      </c>
      <c r="L76" s="86">
        <f t="shared" ref="L76:O76" si="10">SUM(L77:L78)</f>
        <v>93412202</v>
      </c>
      <c r="M76" s="86">
        <f t="shared" si="10"/>
        <v>49671077</v>
      </c>
      <c r="N76" s="86">
        <f t="shared" si="10"/>
        <v>49671077</v>
      </c>
      <c r="O76" s="86">
        <f t="shared" si="10"/>
        <v>49671077</v>
      </c>
      <c r="P76" s="67">
        <f t="shared" si="8"/>
        <v>0.48224346601941748</v>
      </c>
      <c r="Q76" s="68">
        <f t="shared" si="9"/>
        <v>0.48224346601941748</v>
      </c>
      <c r="R76" s="103"/>
      <c r="S76" s="109"/>
    </row>
    <row r="77" spans="1:19" s="27" customFormat="1" ht="14.25" x14ac:dyDescent="0.2">
      <c r="A77" s="12" t="s">
        <v>25</v>
      </c>
      <c r="B77" s="13" t="s">
        <v>71</v>
      </c>
      <c r="C77" s="13" t="s">
        <v>87</v>
      </c>
      <c r="D77" s="14" t="s">
        <v>54</v>
      </c>
      <c r="E77" s="14" t="s">
        <v>107</v>
      </c>
      <c r="F77" s="14" t="s">
        <v>28</v>
      </c>
      <c r="G77" s="14"/>
      <c r="H77" s="31">
        <v>20</v>
      </c>
      <c r="I77" s="30" t="s">
        <v>108</v>
      </c>
      <c r="J77" s="34" t="s">
        <v>110</v>
      </c>
      <c r="K77" s="98">
        <v>103000000</v>
      </c>
      <c r="L77" s="87">
        <v>93412202</v>
      </c>
      <c r="M77" s="87">
        <v>49671077</v>
      </c>
      <c r="N77" s="87">
        <v>49671077</v>
      </c>
      <c r="O77" s="87">
        <v>49671077</v>
      </c>
      <c r="P77" s="67">
        <f t="shared" si="8"/>
        <v>0.48224346601941748</v>
      </c>
      <c r="Q77" s="68">
        <f t="shared" si="9"/>
        <v>0.48224346601941748</v>
      </c>
      <c r="R77" s="103"/>
      <c r="S77" s="109"/>
    </row>
    <row r="78" spans="1:19" s="27" customFormat="1" ht="24" x14ac:dyDescent="0.2">
      <c r="A78" s="12" t="s">
        <v>25</v>
      </c>
      <c r="B78" s="13" t="s">
        <v>71</v>
      </c>
      <c r="C78" s="13" t="s">
        <v>87</v>
      </c>
      <c r="D78" s="14" t="s">
        <v>54</v>
      </c>
      <c r="E78" s="14" t="s">
        <v>107</v>
      </c>
      <c r="F78" s="14" t="s">
        <v>57</v>
      </c>
      <c r="G78" s="14"/>
      <c r="H78" s="31">
        <v>20</v>
      </c>
      <c r="I78" s="30" t="s">
        <v>109</v>
      </c>
      <c r="J78" s="34" t="s">
        <v>111</v>
      </c>
      <c r="K78" s="87" t="s">
        <v>24</v>
      </c>
      <c r="L78" s="87" t="s">
        <v>24</v>
      </c>
      <c r="M78" s="87" t="s">
        <v>24</v>
      </c>
      <c r="N78" s="87" t="s">
        <v>24</v>
      </c>
      <c r="O78" s="87" t="s">
        <v>24</v>
      </c>
      <c r="P78" s="67">
        <v>0</v>
      </c>
      <c r="Q78" s="68">
        <v>0</v>
      </c>
      <c r="R78" s="103"/>
      <c r="S78" s="109"/>
    </row>
    <row r="79" spans="1:19" s="25" customFormat="1" ht="14.25" x14ac:dyDescent="0.2">
      <c r="A79" s="37" t="s">
        <v>25</v>
      </c>
      <c r="B79" s="75" t="s">
        <v>71</v>
      </c>
      <c r="C79" s="20">
        <v>10</v>
      </c>
      <c r="D79" s="75"/>
      <c r="E79" s="20" t="s">
        <v>0</v>
      </c>
      <c r="F79" s="20"/>
      <c r="G79" s="20"/>
      <c r="H79" s="20">
        <v>20</v>
      </c>
      <c r="I79" s="29" t="s">
        <v>227</v>
      </c>
      <c r="J79" s="32" t="s">
        <v>228</v>
      </c>
      <c r="K79" s="86">
        <f>SUM(K80:K82)</f>
        <v>2838634000</v>
      </c>
      <c r="L79" s="86">
        <f t="shared" ref="L79:O79" si="11">SUM(L80:L82)</f>
        <v>2021000</v>
      </c>
      <c r="M79" s="86">
        <f t="shared" si="11"/>
        <v>0</v>
      </c>
      <c r="N79" s="86">
        <f t="shared" si="11"/>
        <v>0</v>
      </c>
      <c r="O79" s="86">
        <f t="shared" si="11"/>
        <v>0</v>
      </c>
      <c r="P79" s="67">
        <f t="shared" si="8"/>
        <v>0</v>
      </c>
      <c r="Q79" s="68">
        <f t="shared" si="9"/>
        <v>0</v>
      </c>
      <c r="R79" s="110"/>
      <c r="S79" s="111"/>
    </row>
    <row r="80" spans="1:19" s="25" customFormat="1" ht="14.25" x14ac:dyDescent="0.2">
      <c r="A80" s="33" t="s">
        <v>25</v>
      </c>
      <c r="B80" s="81" t="s">
        <v>71</v>
      </c>
      <c r="C80" s="14">
        <v>10</v>
      </c>
      <c r="D80" s="81" t="s">
        <v>28</v>
      </c>
      <c r="E80" s="20"/>
      <c r="F80" s="20"/>
      <c r="G80" s="20"/>
      <c r="H80" s="20">
        <v>20</v>
      </c>
      <c r="I80" s="30" t="s">
        <v>236</v>
      </c>
      <c r="J80" s="34" t="s">
        <v>233</v>
      </c>
      <c r="K80" s="87">
        <v>1135474000</v>
      </c>
      <c r="L80" s="87">
        <v>1242000</v>
      </c>
      <c r="M80" s="87" t="s">
        <v>24</v>
      </c>
      <c r="N80" s="87" t="s">
        <v>24</v>
      </c>
      <c r="O80" s="87" t="s">
        <v>24</v>
      </c>
      <c r="P80" s="100">
        <f t="shared" si="8"/>
        <v>0</v>
      </c>
      <c r="Q80" s="101">
        <f t="shared" si="9"/>
        <v>0</v>
      </c>
      <c r="R80" s="110"/>
      <c r="S80" s="111"/>
    </row>
    <row r="81" spans="1:19" s="25" customFormat="1" ht="14.25" x14ac:dyDescent="0.2">
      <c r="A81" s="33" t="s">
        <v>25</v>
      </c>
      <c r="B81" s="81" t="s">
        <v>71</v>
      </c>
      <c r="C81" s="14">
        <v>10</v>
      </c>
      <c r="D81" s="81" t="s">
        <v>57</v>
      </c>
      <c r="E81" s="20"/>
      <c r="F81" s="20"/>
      <c r="G81" s="20"/>
      <c r="H81" s="20">
        <v>20</v>
      </c>
      <c r="I81" s="30" t="s">
        <v>237</v>
      </c>
      <c r="J81" s="34" t="s">
        <v>234</v>
      </c>
      <c r="K81" s="87">
        <v>567720000</v>
      </c>
      <c r="L81" s="87">
        <v>493000</v>
      </c>
      <c r="M81" s="87" t="s">
        <v>24</v>
      </c>
      <c r="N81" s="87" t="s">
        <v>24</v>
      </c>
      <c r="O81" s="87" t="s">
        <v>24</v>
      </c>
      <c r="P81" s="100">
        <f t="shared" si="8"/>
        <v>0</v>
      </c>
      <c r="Q81" s="101">
        <f t="shared" si="9"/>
        <v>0</v>
      </c>
      <c r="R81" s="110"/>
      <c r="S81" s="111"/>
    </row>
    <row r="82" spans="1:19" s="25" customFormat="1" ht="14.25" x14ac:dyDescent="0.2">
      <c r="A82" s="33" t="s">
        <v>25</v>
      </c>
      <c r="B82" s="81" t="s">
        <v>71</v>
      </c>
      <c r="C82" s="14">
        <v>10</v>
      </c>
      <c r="D82" s="81" t="s">
        <v>31</v>
      </c>
      <c r="E82" s="20"/>
      <c r="F82" s="20"/>
      <c r="G82" s="20"/>
      <c r="H82" s="20">
        <v>20</v>
      </c>
      <c r="I82" s="30" t="s">
        <v>238</v>
      </c>
      <c r="J82" s="34" t="s">
        <v>235</v>
      </c>
      <c r="K82" s="87">
        <v>1135440000</v>
      </c>
      <c r="L82" s="87">
        <v>286000</v>
      </c>
      <c r="M82" s="87" t="s">
        <v>24</v>
      </c>
      <c r="N82" s="87" t="s">
        <v>24</v>
      </c>
      <c r="O82" s="87" t="s">
        <v>24</v>
      </c>
      <c r="P82" s="100">
        <f t="shared" si="8"/>
        <v>0</v>
      </c>
      <c r="Q82" s="101">
        <f t="shared" si="9"/>
        <v>0</v>
      </c>
      <c r="R82" s="110"/>
      <c r="S82" s="111"/>
    </row>
    <row r="83" spans="1:19" s="27" customFormat="1" ht="24" x14ac:dyDescent="0.2">
      <c r="A83" s="18" t="s">
        <v>25</v>
      </c>
      <c r="B83" s="19">
        <v>5</v>
      </c>
      <c r="C83" s="19"/>
      <c r="D83" s="20"/>
      <c r="E83" s="20"/>
      <c r="F83" s="20"/>
      <c r="G83" s="20"/>
      <c r="H83" s="31">
        <v>20</v>
      </c>
      <c r="I83" s="40" t="s">
        <v>20</v>
      </c>
      <c r="J83" s="32" t="s">
        <v>21</v>
      </c>
      <c r="K83" s="86">
        <f>+K86+K84</f>
        <v>39434741032</v>
      </c>
      <c r="L83" s="86">
        <f>+L86+L84</f>
        <v>28359698996.419998</v>
      </c>
      <c r="M83" s="86">
        <f>+M86+M84</f>
        <v>20676618379.289997</v>
      </c>
      <c r="N83" s="86">
        <f>+N86+N84</f>
        <v>5302077888.7700005</v>
      </c>
      <c r="O83" s="86">
        <f>+O86+O84</f>
        <v>5110313600.8100004</v>
      </c>
      <c r="P83" s="67">
        <f t="shared" si="8"/>
        <v>0.52432494389938045</v>
      </c>
      <c r="Q83" s="68">
        <f t="shared" si="9"/>
        <v>0.13445195150305508</v>
      </c>
      <c r="R83" s="103"/>
      <c r="S83" s="109"/>
    </row>
    <row r="84" spans="1:19" s="27" customFormat="1" ht="14.25" x14ac:dyDescent="0.2">
      <c r="A84" s="37" t="s">
        <v>25</v>
      </c>
      <c r="B84" s="75" t="s">
        <v>112</v>
      </c>
      <c r="C84" s="73" t="s">
        <v>27</v>
      </c>
      <c r="D84" s="75">
        <v>1</v>
      </c>
      <c r="E84" s="75"/>
      <c r="F84" s="20"/>
      <c r="G84" s="20"/>
      <c r="H84" s="31">
        <v>20</v>
      </c>
      <c r="I84" s="40" t="s">
        <v>148</v>
      </c>
      <c r="J84" s="32" t="s">
        <v>149</v>
      </c>
      <c r="K84" s="86">
        <f>SUM(K85:K85)</f>
        <v>3107849759</v>
      </c>
      <c r="L84" s="86">
        <f>SUM(L85:L85)</f>
        <v>1993428281.3499999</v>
      </c>
      <c r="M84" s="86">
        <f>SUM(M85:M85)</f>
        <v>1808227093.46</v>
      </c>
      <c r="N84" s="86">
        <f>SUM(N85:N85)</f>
        <v>1808227093.46</v>
      </c>
      <c r="O84" s="86">
        <f>SUM(O85:O85)</f>
        <v>1808227093.46</v>
      </c>
      <c r="P84" s="67">
        <f t="shared" si="8"/>
        <v>0.58182577462876639</v>
      </c>
      <c r="Q84" s="68">
        <f t="shared" si="9"/>
        <v>0.58182577462876639</v>
      </c>
      <c r="R84" s="103"/>
      <c r="S84" s="109"/>
    </row>
    <row r="85" spans="1:19" s="27" customFormat="1" ht="24" x14ac:dyDescent="0.2">
      <c r="A85" s="33" t="s">
        <v>25</v>
      </c>
      <c r="B85" s="81" t="s">
        <v>112</v>
      </c>
      <c r="C85" s="79" t="s">
        <v>27</v>
      </c>
      <c r="D85" s="81" t="s">
        <v>54</v>
      </c>
      <c r="E85" s="81" t="s">
        <v>34</v>
      </c>
      <c r="F85" s="14" t="s">
        <v>33</v>
      </c>
      <c r="G85" s="14"/>
      <c r="H85" s="35">
        <v>20</v>
      </c>
      <c r="I85" s="39" t="s">
        <v>192</v>
      </c>
      <c r="J85" s="17" t="s">
        <v>163</v>
      </c>
      <c r="K85" s="87">
        <v>3107849759</v>
      </c>
      <c r="L85" s="87">
        <v>1993428281.3499999</v>
      </c>
      <c r="M85" s="87">
        <v>1808227093.46</v>
      </c>
      <c r="N85" s="87">
        <v>1808227093.46</v>
      </c>
      <c r="O85" s="87">
        <v>1808227093.46</v>
      </c>
      <c r="P85" s="67">
        <f t="shared" si="8"/>
        <v>0.58182577462876639</v>
      </c>
      <c r="Q85" s="68">
        <f t="shared" si="9"/>
        <v>0.58182577462876639</v>
      </c>
      <c r="R85" s="103"/>
      <c r="S85" s="109"/>
    </row>
    <row r="86" spans="1:19" s="27" customFormat="1" ht="14.25" x14ac:dyDescent="0.2">
      <c r="A86" s="37" t="s">
        <v>25</v>
      </c>
      <c r="B86" s="75" t="s">
        <v>112</v>
      </c>
      <c r="C86" s="73" t="s">
        <v>27</v>
      </c>
      <c r="D86" s="75" t="s">
        <v>54</v>
      </c>
      <c r="E86" s="75"/>
      <c r="F86" s="20"/>
      <c r="G86" s="20"/>
      <c r="H86" s="31">
        <v>20</v>
      </c>
      <c r="I86" s="40" t="s">
        <v>114</v>
      </c>
      <c r="J86" s="32" t="s">
        <v>115</v>
      </c>
      <c r="K86" s="86">
        <f>SUM(K87:K93)</f>
        <v>36326891273</v>
      </c>
      <c r="L86" s="86">
        <f>SUM(L87:L93)</f>
        <v>26366270715.07</v>
      </c>
      <c r="M86" s="86">
        <f>SUM(M87:M93)</f>
        <v>18868391285.829998</v>
      </c>
      <c r="N86" s="86">
        <f>SUM(N87:N93)</f>
        <v>3493850795.3100004</v>
      </c>
      <c r="O86" s="86">
        <f>SUM(O87:O93)</f>
        <v>3302086507.3500004</v>
      </c>
      <c r="P86" s="67">
        <f t="shared" si="8"/>
        <v>0.51940561453586176</v>
      </c>
      <c r="Q86" s="68">
        <f t="shared" si="9"/>
        <v>9.6178083862265659E-2</v>
      </c>
      <c r="R86" s="103"/>
      <c r="S86" s="109"/>
    </row>
    <row r="87" spans="1:19" s="27" customFormat="1" ht="14.25" x14ac:dyDescent="0.2">
      <c r="A87" s="37" t="s">
        <v>25</v>
      </c>
      <c r="B87" s="81" t="s">
        <v>112</v>
      </c>
      <c r="C87" s="79" t="s">
        <v>27</v>
      </c>
      <c r="D87" s="81" t="s">
        <v>54</v>
      </c>
      <c r="E87" s="81" t="s">
        <v>59</v>
      </c>
      <c r="F87" s="81" t="s">
        <v>58</v>
      </c>
      <c r="G87" s="20"/>
      <c r="H87" s="35">
        <v>20</v>
      </c>
      <c r="I87" s="39" t="s">
        <v>215</v>
      </c>
      <c r="J87" s="34" t="s">
        <v>165</v>
      </c>
      <c r="K87" s="87">
        <v>1733233464</v>
      </c>
      <c r="L87" s="87" t="s">
        <v>24</v>
      </c>
      <c r="M87" s="87" t="s">
        <v>24</v>
      </c>
      <c r="N87" s="87" t="s">
        <v>24</v>
      </c>
      <c r="O87" s="87" t="s">
        <v>24</v>
      </c>
      <c r="P87" s="100">
        <f t="shared" si="8"/>
        <v>0</v>
      </c>
      <c r="Q87" s="101">
        <f t="shared" si="9"/>
        <v>0</v>
      </c>
      <c r="R87" s="103"/>
      <c r="S87" s="109"/>
    </row>
    <row r="88" spans="1:19" s="27" customFormat="1" ht="24" x14ac:dyDescent="0.2">
      <c r="A88" s="37" t="s">
        <v>25</v>
      </c>
      <c r="B88" s="81" t="s">
        <v>112</v>
      </c>
      <c r="C88" s="79" t="s">
        <v>27</v>
      </c>
      <c r="D88" s="81" t="s">
        <v>54</v>
      </c>
      <c r="E88" s="81" t="s">
        <v>32</v>
      </c>
      <c r="F88" s="81" t="s">
        <v>58</v>
      </c>
      <c r="G88" s="20"/>
      <c r="H88" s="35">
        <v>20</v>
      </c>
      <c r="I88" s="39" t="s">
        <v>214</v>
      </c>
      <c r="J88" s="34" t="s">
        <v>171</v>
      </c>
      <c r="K88" s="87">
        <v>483788031</v>
      </c>
      <c r="L88" s="87">
        <v>150000000</v>
      </c>
      <c r="M88" s="87" t="s">
        <v>24</v>
      </c>
      <c r="N88" s="87" t="s">
        <v>24</v>
      </c>
      <c r="O88" s="87" t="s">
        <v>24</v>
      </c>
      <c r="P88" s="100">
        <f t="shared" si="8"/>
        <v>0</v>
      </c>
      <c r="Q88" s="101">
        <f t="shared" si="9"/>
        <v>0</v>
      </c>
      <c r="R88" s="103"/>
      <c r="S88" s="109"/>
    </row>
    <row r="89" spans="1:19" s="27" customFormat="1" ht="24" x14ac:dyDescent="0.2">
      <c r="A89" s="37" t="s">
        <v>25</v>
      </c>
      <c r="B89" s="81" t="s">
        <v>112</v>
      </c>
      <c r="C89" s="79" t="s">
        <v>27</v>
      </c>
      <c r="D89" s="81" t="s">
        <v>54</v>
      </c>
      <c r="E89" s="81" t="s">
        <v>33</v>
      </c>
      <c r="F89" s="81" t="s">
        <v>28</v>
      </c>
      <c r="G89" s="20"/>
      <c r="H89" s="35">
        <v>20</v>
      </c>
      <c r="I89" s="39" t="s">
        <v>243</v>
      </c>
      <c r="J89" s="34" t="s">
        <v>176</v>
      </c>
      <c r="K89" s="87">
        <v>533897150</v>
      </c>
      <c r="L89" s="87" t="s">
        <v>24</v>
      </c>
      <c r="M89" s="87" t="s">
        <v>24</v>
      </c>
      <c r="N89" s="87" t="s">
        <v>24</v>
      </c>
      <c r="O89" s="87" t="s">
        <v>24</v>
      </c>
      <c r="P89" s="100">
        <f t="shared" si="8"/>
        <v>0</v>
      </c>
      <c r="Q89" s="101">
        <f t="shared" si="9"/>
        <v>0</v>
      </c>
      <c r="R89" s="103"/>
      <c r="S89" s="109"/>
    </row>
    <row r="90" spans="1:19" s="27" customFormat="1" ht="13.5" customHeight="1" x14ac:dyDescent="0.2">
      <c r="A90" s="37" t="s">
        <v>25</v>
      </c>
      <c r="B90" s="81" t="s">
        <v>112</v>
      </c>
      <c r="C90" s="79" t="s">
        <v>27</v>
      </c>
      <c r="D90" s="81" t="s">
        <v>54</v>
      </c>
      <c r="E90" s="81" t="s">
        <v>34</v>
      </c>
      <c r="F90" s="14" t="s">
        <v>57</v>
      </c>
      <c r="G90" s="20"/>
      <c r="H90" s="35">
        <v>20</v>
      </c>
      <c r="I90" s="39" t="s">
        <v>193</v>
      </c>
      <c r="J90" s="34" t="s">
        <v>183</v>
      </c>
      <c r="K90" s="87">
        <v>6928307340</v>
      </c>
      <c r="L90" s="87">
        <v>5983435453</v>
      </c>
      <c r="M90" s="87">
        <v>5462233766.5799999</v>
      </c>
      <c r="N90" s="87">
        <v>918301897.04999995</v>
      </c>
      <c r="O90" s="87">
        <v>894276397.04999995</v>
      </c>
      <c r="P90" s="100">
        <f t="shared" si="8"/>
        <v>0.78839368672983834</v>
      </c>
      <c r="Q90" s="101">
        <f t="shared" si="9"/>
        <v>0.13254347014143861</v>
      </c>
      <c r="R90" s="103"/>
      <c r="S90" s="109"/>
    </row>
    <row r="91" spans="1:19" s="27" customFormat="1" ht="24" x14ac:dyDescent="0.2">
      <c r="A91" s="37" t="s">
        <v>25</v>
      </c>
      <c r="B91" s="81" t="s">
        <v>112</v>
      </c>
      <c r="C91" s="79" t="s">
        <v>27</v>
      </c>
      <c r="D91" s="81" t="s">
        <v>54</v>
      </c>
      <c r="E91" s="81" t="s">
        <v>34</v>
      </c>
      <c r="F91" s="14" t="s">
        <v>31</v>
      </c>
      <c r="G91" s="20"/>
      <c r="H91" s="35">
        <v>20</v>
      </c>
      <c r="I91" s="39" t="s">
        <v>194</v>
      </c>
      <c r="J91" s="34" t="s">
        <v>184</v>
      </c>
      <c r="K91" s="87">
        <v>25273446784</v>
      </c>
      <c r="L91" s="87">
        <v>19196248487.869999</v>
      </c>
      <c r="M91" s="87">
        <v>13278633455.09</v>
      </c>
      <c r="N91" s="87">
        <v>2547167426.2600002</v>
      </c>
      <c r="O91" s="87">
        <v>2379428638.3000002</v>
      </c>
      <c r="P91" s="100">
        <f t="shared" si="8"/>
        <v>0.52539859594839189</v>
      </c>
      <c r="Q91" s="101">
        <f t="shared" si="9"/>
        <v>0.10078433100278786</v>
      </c>
      <c r="R91" s="103"/>
      <c r="S91" s="109"/>
    </row>
    <row r="92" spans="1:19" s="27" customFormat="1" ht="48" x14ac:dyDescent="0.2">
      <c r="A92" s="37" t="s">
        <v>25</v>
      </c>
      <c r="B92" s="81" t="s">
        <v>112</v>
      </c>
      <c r="C92" s="79" t="s">
        <v>27</v>
      </c>
      <c r="D92" s="81" t="s">
        <v>54</v>
      </c>
      <c r="E92" s="81" t="s">
        <v>34</v>
      </c>
      <c r="F92" s="14" t="s">
        <v>58</v>
      </c>
      <c r="G92" s="20"/>
      <c r="H92" s="35">
        <v>20</v>
      </c>
      <c r="I92" s="39" t="s">
        <v>195</v>
      </c>
      <c r="J92" s="34" t="s">
        <v>185</v>
      </c>
      <c r="K92" s="87">
        <v>372382782</v>
      </c>
      <c r="L92" s="87">
        <v>372382782</v>
      </c>
      <c r="M92" s="87">
        <v>127524064.16</v>
      </c>
      <c r="N92" s="87">
        <v>28381472</v>
      </c>
      <c r="O92" s="87">
        <v>28381472</v>
      </c>
      <c r="P92" s="100">
        <f t="shared" si="8"/>
        <v>0.34245424419220327</v>
      </c>
      <c r="Q92" s="101">
        <f t="shared" si="9"/>
        <v>7.6215854684709886E-2</v>
      </c>
      <c r="R92" s="103"/>
      <c r="S92" s="109"/>
    </row>
    <row r="93" spans="1:19" s="27" customFormat="1" ht="48" x14ac:dyDescent="0.2">
      <c r="A93" s="33" t="s">
        <v>25</v>
      </c>
      <c r="B93" s="81" t="s">
        <v>112</v>
      </c>
      <c r="C93" s="79" t="s">
        <v>27</v>
      </c>
      <c r="D93" s="81" t="s">
        <v>54</v>
      </c>
      <c r="E93" s="81" t="s">
        <v>34</v>
      </c>
      <c r="F93" s="14" t="s">
        <v>33</v>
      </c>
      <c r="G93" s="14"/>
      <c r="H93" s="35">
        <v>20</v>
      </c>
      <c r="I93" s="39" t="s">
        <v>196</v>
      </c>
      <c r="J93" s="34" t="s">
        <v>187</v>
      </c>
      <c r="K93" s="87">
        <v>1001835722</v>
      </c>
      <c r="L93" s="87">
        <v>664203992.20000005</v>
      </c>
      <c r="M93" s="87" t="s">
        <v>24</v>
      </c>
      <c r="N93" s="87" t="s">
        <v>24</v>
      </c>
      <c r="O93" s="87" t="s">
        <v>24</v>
      </c>
      <c r="P93" s="100">
        <f t="shared" si="8"/>
        <v>0</v>
      </c>
      <c r="Q93" s="101">
        <f t="shared" si="9"/>
        <v>0</v>
      </c>
      <c r="R93" s="103"/>
      <c r="S93" s="109"/>
    </row>
    <row r="94" spans="1:19" s="27" customFormat="1" ht="24" x14ac:dyDescent="0.2">
      <c r="A94" s="37" t="s">
        <v>25</v>
      </c>
      <c r="B94" s="75" t="s">
        <v>113</v>
      </c>
      <c r="C94" s="73"/>
      <c r="D94" s="75"/>
      <c r="E94" s="75"/>
      <c r="F94" s="20"/>
      <c r="G94" s="20"/>
      <c r="H94" s="35">
        <v>20</v>
      </c>
      <c r="I94" s="40" t="s">
        <v>116</v>
      </c>
      <c r="J94" s="32" t="s">
        <v>117</v>
      </c>
      <c r="K94" s="86">
        <f>K95+K100</f>
        <v>3699241000</v>
      </c>
      <c r="L94" s="86">
        <f t="shared" ref="L94:O94" si="12">L95+L100</f>
        <v>304982000</v>
      </c>
      <c r="M94" s="86">
        <f t="shared" si="12"/>
        <v>302982000</v>
      </c>
      <c r="N94" s="86">
        <f t="shared" si="12"/>
        <v>264684760</v>
      </c>
      <c r="O94" s="86">
        <f t="shared" si="12"/>
        <v>264684760</v>
      </c>
      <c r="P94" s="67">
        <f t="shared" si="8"/>
        <v>8.1903828379929836E-2</v>
      </c>
      <c r="Q94" s="68">
        <f t="shared" si="9"/>
        <v>7.1551099266038629E-2</v>
      </c>
      <c r="R94" s="103"/>
      <c r="S94" s="109"/>
    </row>
    <row r="95" spans="1:19" s="27" customFormat="1" ht="14.25" x14ac:dyDescent="0.2">
      <c r="A95" s="33" t="s">
        <v>25</v>
      </c>
      <c r="B95" s="75" t="s">
        <v>113</v>
      </c>
      <c r="C95" s="73" t="s">
        <v>27</v>
      </c>
      <c r="D95" s="75" t="s">
        <v>54</v>
      </c>
      <c r="E95" s="75"/>
      <c r="F95" s="20"/>
      <c r="G95" s="20"/>
      <c r="H95" s="35">
        <v>20</v>
      </c>
      <c r="I95" s="40" t="s">
        <v>118</v>
      </c>
      <c r="J95" s="32" t="s">
        <v>119</v>
      </c>
      <c r="K95" s="86">
        <f>SUM(K96:K99)</f>
        <v>373824000</v>
      </c>
      <c r="L95" s="86">
        <f t="shared" ref="L95:O95" si="13">SUM(L96:L99)</f>
        <v>304982000</v>
      </c>
      <c r="M95" s="86">
        <f t="shared" si="13"/>
        <v>302982000</v>
      </c>
      <c r="N95" s="86">
        <f t="shared" si="13"/>
        <v>264684760</v>
      </c>
      <c r="O95" s="86">
        <f t="shared" si="13"/>
        <v>264684760</v>
      </c>
      <c r="P95" s="67">
        <f t="shared" si="8"/>
        <v>0.81049370826913203</v>
      </c>
      <c r="Q95" s="68">
        <f t="shared" si="9"/>
        <v>0.70804646036637564</v>
      </c>
      <c r="R95" s="103"/>
      <c r="S95" s="109"/>
    </row>
    <row r="96" spans="1:19" s="27" customFormat="1" ht="24" x14ac:dyDescent="0.2">
      <c r="A96" s="33" t="s">
        <v>25</v>
      </c>
      <c r="B96" s="81" t="s">
        <v>113</v>
      </c>
      <c r="C96" s="79" t="s">
        <v>27</v>
      </c>
      <c r="D96" s="81" t="s">
        <v>54</v>
      </c>
      <c r="E96" s="81" t="s">
        <v>28</v>
      </c>
      <c r="F96" s="14"/>
      <c r="G96" s="14"/>
      <c r="H96" s="35">
        <v>20</v>
      </c>
      <c r="I96" s="39" t="s">
        <v>120</v>
      </c>
      <c r="J96" s="34" t="s">
        <v>124</v>
      </c>
      <c r="K96" s="87">
        <v>342824000</v>
      </c>
      <c r="L96" s="87">
        <v>290000000</v>
      </c>
      <c r="M96" s="87">
        <v>290000000</v>
      </c>
      <c r="N96" s="87">
        <v>251763760</v>
      </c>
      <c r="O96" s="87">
        <v>251763760</v>
      </c>
      <c r="P96" s="67">
        <f t="shared" si="8"/>
        <v>0.84591510512682888</v>
      </c>
      <c r="Q96" s="68">
        <f t="shared" si="9"/>
        <v>0.73438195692250252</v>
      </c>
      <c r="R96" s="103"/>
      <c r="S96" s="109"/>
    </row>
    <row r="97" spans="1:19" s="27" customFormat="1" ht="24" x14ac:dyDescent="0.2">
      <c r="A97" s="33" t="s">
        <v>25</v>
      </c>
      <c r="B97" s="81" t="s">
        <v>113</v>
      </c>
      <c r="C97" s="79" t="s">
        <v>27</v>
      </c>
      <c r="D97" s="81" t="s">
        <v>54</v>
      </c>
      <c r="E97" s="81" t="s">
        <v>31</v>
      </c>
      <c r="F97" s="14"/>
      <c r="G97" s="14"/>
      <c r="H97" s="35">
        <v>20</v>
      </c>
      <c r="I97" s="39" t="s">
        <v>121</v>
      </c>
      <c r="J97" s="34" t="s">
        <v>125</v>
      </c>
      <c r="K97" s="87">
        <v>20000000</v>
      </c>
      <c r="L97" s="87">
        <v>12382000</v>
      </c>
      <c r="M97" s="87">
        <v>12382000</v>
      </c>
      <c r="N97" s="87">
        <v>12382000</v>
      </c>
      <c r="O97" s="87">
        <v>12382000</v>
      </c>
      <c r="P97" s="67">
        <f t="shared" si="8"/>
        <v>0.61909999999999998</v>
      </c>
      <c r="Q97" s="68">
        <f t="shared" si="9"/>
        <v>0.61909999999999998</v>
      </c>
      <c r="R97" s="103"/>
      <c r="S97" s="109"/>
    </row>
    <row r="98" spans="1:19" s="27" customFormat="1" ht="14.25" x14ac:dyDescent="0.2">
      <c r="A98" s="33" t="s">
        <v>25</v>
      </c>
      <c r="B98" s="81" t="s">
        <v>113</v>
      </c>
      <c r="C98" s="79" t="s">
        <v>27</v>
      </c>
      <c r="D98" s="81" t="s">
        <v>54</v>
      </c>
      <c r="E98" s="81" t="s">
        <v>59</v>
      </c>
      <c r="F98" s="14"/>
      <c r="G98" s="14"/>
      <c r="H98" s="35">
        <v>20</v>
      </c>
      <c r="I98" s="39" t="s">
        <v>122</v>
      </c>
      <c r="J98" s="34" t="s">
        <v>126</v>
      </c>
      <c r="K98" s="87">
        <v>10000000</v>
      </c>
      <c r="L98" s="87">
        <v>2000000</v>
      </c>
      <c r="M98" s="87" t="s">
        <v>24</v>
      </c>
      <c r="N98" s="87" t="s">
        <v>24</v>
      </c>
      <c r="O98" s="87" t="s">
        <v>24</v>
      </c>
      <c r="P98" s="67">
        <f t="shared" si="8"/>
        <v>0</v>
      </c>
      <c r="Q98" s="68">
        <f t="shared" si="9"/>
        <v>0</v>
      </c>
      <c r="R98" s="103"/>
      <c r="S98" s="109"/>
    </row>
    <row r="99" spans="1:19" s="27" customFormat="1" ht="24" x14ac:dyDescent="0.2">
      <c r="A99" s="33" t="s">
        <v>25</v>
      </c>
      <c r="B99" s="81" t="s">
        <v>113</v>
      </c>
      <c r="C99" s="79" t="s">
        <v>27</v>
      </c>
      <c r="D99" s="81" t="s">
        <v>54</v>
      </c>
      <c r="E99" s="81" t="s">
        <v>32</v>
      </c>
      <c r="F99" s="14"/>
      <c r="G99" s="14"/>
      <c r="H99" s="35">
        <v>20</v>
      </c>
      <c r="I99" s="39" t="s">
        <v>123</v>
      </c>
      <c r="J99" s="34" t="s">
        <v>127</v>
      </c>
      <c r="K99" s="87">
        <v>1000000</v>
      </c>
      <c r="L99" s="87">
        <v>600000</v>
      </c>
      <c r="M99" s="87">
        <v>600000</v>
      </c>
      <c r="N99" s="87">
        <v>539000</v>
      </c>
      <c r="O99" s="87">
        <v>539000</v>
      </c>
      <c r="P99" s="67">
        <f t="shared" si="8"/>
        <v>0.6</v>
      </c>
      <c r="Q99" s="68">
        <f t="shared" si="9"/>
        <v>0.53900000000000003</v>
      </c>
      <c r="R99" s="103"/>
      <c r="S99" s="109"/>
    </row>
    <row r="100" spans="1:19" s="27" customFormat="1" ht="14.25" x14ac:dyDescent="0.2">
      <c r="A100" s="37" t="s">
        <v>25</v>
      </c>
      <c r="B100" s="75" t="s">
        <v>113</v>
      </c>
      <c r="C100" s="73" t="s">
        <v>27</v>
      </c>
      <c r="D100" s="75" t="s">
        <v>87</v>
      </c>
      <c r="E100" s="75"/>
      <c r="F100" s="20"/>
      <c r="G100" s="20"/>
      <c r="H100" s="35">
        <v>20</v>
      </c>
      <c r="I100" s="40" t="s">
        <v>128</v>
      </c>
      <c r="J100" s="32" t="s">
        <v>130</v>
      </c>
      <c r="K100" s="86">
        <f>SUM(K101)</f>
        <v>3325417000</v>
      </c>
      <c r="L100" s="86">
        <f t="shared" ref="L100:O100" si="14">SUM(L101)</f>
        <v>0</v>
      </c>
      <c r="M100" s="86">
        <f t="shared" si="14"/>
        <v>0</v>
      </c>
      <c r="N100" s="86">
        <f t="shared" si="14"/>
        <v>0</v>
      </c>
      <c r="O100" s="86">
        <f t="shared" si="14"/>
        <v>0</v>
      </c>
      <c r="P100" s="67">
        <f t="shared" si="8"/>
        <v>0</v>
      </c>
      <c r="Q100" s="68">
        <f t="shared" si="9"/>
        <v>0</v>
      </c>
      <c r="R100" s="103"/>
      <c r="S100" s="109"/>
    </row>
    <row r="101" spans="1:19" s="25" customFormat="1" thickBot="1" x14ac:dyDescent="0.25">
      <c r="A101" s="130" t="s">
        <v>25</v>
      </c>
      <c r="B101" s="131" t="s">
        <v>113</v>
      </c>
      <c r="C101" s="132" t="s">
        <v>27</v>
      </c>
      <c r="D101" s="131" t="s">
        <v>87</v>
      </c>
      <c r="E101" s="131" t="s">
        <v>28</v>
      </c>
      <c r="F101" s="133"/>
      <c r="G101" s="133"/>
      <c r="H101" s="134">
        <v>20</v>
      </c>
      <c r="I101" s="135" t="s">
        <v>129</v>
      </c>
      <c r="J101" s="136" t="s">
        <v>131</v>
      </c>
      <c r="K101" s="137">
        <v>3325417000</v>
      </c>
      <c r="L101" s="137" t="s">
        <v>24</v>
      </c>
      <c r="M101" s="137" t="s">
        <v>24</v>
      </c>
      <c r="N101" s="137" t="s">
        <v>24</v>
      </c>
      <c r="O101" s="137" t="s">
        <v>24</v>
      </c>
      <c r="P101" s="138">
        <f t="shared" si="8"/>
        <v>0</v>
      </c>
      <c r="Q101" s="139">
        <f t="shared" si="9"/>
        <v>0</v>
      </c>
      <c r="R101" s="103"/>
      <c r="S101" s="111"/>
    </row>
    <row r="102" spans="1:19" s="25" customFormat="1" thickBot="1" x14ac:dyDescent="0.25">
      <c r="A102" s="143" t="s">
        <v>229</v>
      </c>
      <c r="B102" s="144"/>
      <c r="C102" s="144"/>
      <c r="D102" s="144"/>
      <c r="E102" s="144"/>
      <c r="F102" s="144"/>
      <c r="G102" s="144"/>
      <c r="H102" s="144">
        <v>20</v>
      </c>
      <c r="I102" s="144"/>
      <c r="J102" s="144" t="s">
        <v>223</v>
      </c>
      <c r="K102" s="84">
        <f>K103</f>
        <v>5801025468</v>
      </c>
      <c r="L102" s="84" t="str">
        <f t="shared" ref="L102:O103" si="15">L103</f>
        <v>0,00</v>
      </c>
      <c r="M102" s="84" t="str">
        <f t="shared" si="15"/>
        <v>0,00</v>
      </c>
      <c r="N102" s="84" t="str">
        <f t="shared" si="15"/>
        <v>0,00</v>
      </c>
      <c r="O102" s="84" t="str">
        <f t="shared" si="15"/>
        <v>0,00</v>
      </c>
      <c r="P102" s="63">
        <f t="shared" si="8"/>
        <v>0</v>
      </c>
      <c r="Q102" s="64">
        <f t="shared" si="9"/>
        <v>0</v>
      </c>
      <c r="R102" s="103"/>
      <c r="S102" s="111"/>
    </row>
    <row r="103" spans="1:19" s="25" customFormat="1" ht="14.25" x14ac:dyDescent="0.2">
      <c r="A103" s="37" t="s">
        <v>222</v>
      </c>
      <c r="B103" s="75">
        <v>10</v>
      </c>
      <c r="C103" s="73" t="s">
        <v>87</v>
      </c>
      <c r="D103" s="75"/>
      <c r="E103" s="75"/>
      <c r="F103" s="20"/>
      <c r="G103" s="20"/>
      <c r="H103" s="31">
        <v>20</v>
      </c>
      <c r="I103" s="40"/>
      <c r="J103" s="32" t="s">
        <v>224</v>
      </c>
      <c r="K103" s="86">
        <f>K104</f>
        <v>5801025468</v>
      </c>
      <c r="L103" s="86" t="str">
        <f t="shared" si="15"/>
        <v>0,00</v>
      </c>
      <c r="M103" s="86" t="str">
        <f t="shared" si="15"/>
        <v>0,00</v>
      </c>
      <c r="N103" s="86" t="str">
        <f t="shared" si="15"/>
        <v>0,00</v>
      </c>
      <c r="O103" s="86" t="str">
        <f t="shared" si="15"/>
        <v>0,00</v>
      </c>
      <c r="P103" s="67">
        <f t="shared" si="8"/>
        <v>0</v>
      </c>
      <c r="Q103" s="68">
        <f t="shared" si="9"/>
        <v>0</v>
      </c>
      <c r="R103" s="103"/>
      <c r="S103" s="111"/>
    </row>
    <row r="104" spans="1:19" s="25" customFormat="1" ht="24.75" thickBot="1" x14ac:dyDescent="0.25">
      <c r="A104" s="120" t="s">
        <v>222</v>
      </c>
      <c r="B104" s="121">
        <v>10</v>
      </c>
      <c r="C104" s="122" t="s">
        <v>87</v>
      </c>
      <c r="D104" s="121" t="s">
        <v>27</v>
      </c>
      <c r="E104" s="121"/>
      <c r="F104" s="123"/>
      <c r="G104" s="123"/>
      <c r="H104" s="129">
        <v>20</v>
      </c>
      <c r="I104" s="124"/>
      <c r="J104" s="125" t="s">
        <v>225</v>
      </c>
      <c r="K104" s="126">
        <v>5801025468</v>
      </c>
      <c r="L104" s="126" t="s">
        <v>24</v>
      </c>
      <c r="M104" s="126" t="s">
        <v>24</v>
      </c>
      <c r="N104" s="126" t="s">
        <v>24</v>
      </c>
      <c r="O104" s="126" t="s">
        <v>24</v>
      </c>
      <c r="P104" s="127">
        <f t="shared" si="8"/>
        <v>0</v>
      </c>
      <c r="Q104" s="128">
        <f t="shared" si="9"/>
        <v>0</v>
      </c>
      <c r="R104" s="103"/>
      <c r="S104" s="111"/>
    </row>
    <row r="105" spans="1:19" s="42" customFormat="1" thickBot="1" x14ac:dyDescent="0.25">
      <c r="A105" s="145" t="s">
        <v>22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84">
        <f>K106+K109+K114+K115+K120</f>
        <v>374873800000</v>
      </c>
      <c r="L105" s="84">
        <f>L106+L109+L114+L115+L120</f>
        <v>161220430400.67001</v>
      </c>
      <c r="M105" s="84">
        <f>M106+M109+M114+M115+M120</f>
        <v>46908138904</v>
      </c>
      <c r="N105" s="84">
        <f>N106+N109+N114+N115+N120</f>
        <v>14702393834.17</v>
      </c>
      <c r="O105" s="84">
        <f>O106+O109+O114+O115+O120</f>
        <v>14652376410.41</v>
      </c>
      <c r="P105" s="63">
        <f t="shared" si="8"/>
        <v>0.12513048098853535</v>
      </c>
      <c r="Q105" s="64">
        <f t="shared" si="9"/>
        <v>3.9219582254534729E-2</v>
      </c>
      <c r="R105" s="114"/>
      <c r="S105" s="115"/>
    </row>
    <row r="106" spans="1:19" s="41" customFormat="1" ht="48" x14ac:dyDescent="0.25">
      <c r="A106" s="18" t="s">
        <v>8</v>
      </c>
      <c r="B106" s="18">
        <v>2103</v>
      </c>
      <c r="C106" s="20">
        <v>1900</v>
      </c>
      <c r="D106" s="19">
        <v>4</v>
      </c>
      <c r="E106" s="20"/>
      <c r="F106" s="20"/>
      <c r="G106" s="20"/>
      <c r="H106" s="31">
        <v>20</v>
      </c>
      <c r="I106" s="38" t="s">
        <v>132</v>
      </c>
      <c r="J106" s="32" t="s">
        <v>133</v>
      </c>
      <c r="K106" s="86">
        <f>SUM(K107:K108)</f>
        <v>10216000000</v>
      </c>
      <c r="L106" s="86">
        <f>SUM(L107:L108)</f>
        <v>3182420000</v>
      </c>
      <c r="M106" s="86">
        <f t="shared" ref="M106:O106" si="16">SUM(M107:M108)</f>
        <v>3081445146</v>
      </c>
      <c r="N106" s="86">
        <f t="shared" si="16"/>
        <v>1859232146</v>
      </c>
      <c r="O106" s="86">
        <f t="shared" si="16"/>
        <v>1859232146</v>
      </c>
      <c r="P106" s="67">
        <f t="shared" si="8"/>
        <v>0.30162932126076741</v>
      </c>
      <c r="Q106" s="68">
        <f t="shared" si="9"/>
        <v>0.1819921834377447</v>
      </c>
      <c r="R106" s="117"/>
      <c r="S106" s="118"/>
    </row>
    <row r="107" spans="1:19" s="41" customFormat="1" ht="108" x14ac:dyDescent="0.25">
      <c r="A107" s="12" t="s">
        <v>8</v>
      </c>
      <c r="B107" s="14" t="s">
        <v>134</v>
      </c>
      <c r="C107" s="13" t="s">
        <v>135</v>
      </c>
      <c r="D107" s="14" t="s">
        <v>136</v>
      </c>
      <c r="E107" s="14" t="s">
        <v>137</v>
      </c>
      <c r="F107" s="14">
        <v>2103012</v>
      </c>
      <c r="G107" s="81" t="s">
        <v>54</v>
      </c>
      <c r="H107" s="35">
        <v>20</v>
      </c>
      <c r="I107" s="36" t="s">
        <v>244</v>
      </c>
      <c r="J107" s="34" t="s">
        <v>198</v>
      </c>
      <c r="K107" s="87">
        <v>7458000000</v>
      </c>
      <c r="L107" s="87">
        <v>2564920000</v>
      </c>
      <c r="M107" s="87">
        <v>2554945146</v>
      </c>
      <c r="N107" s="87">
        <v>1859232146</v>
      </c>
      <c r="O107" s="87">
        <v>1859232146</v>
      </c>
      <c r="P107" s="67">
        <f t="shared" si="8"/>
        <v>0.34257778841512471</v>
      </c>
      <c r="Q107" s="68">
        <f t="shared" si="9"/>
        <v>0.24929366398498257</v>
      </c>
      <c r="R107" s="117"/>
      <c r="S107" s="118"/>
    </row>
    <row r="108" spans="1:19" s="41" customFormat="1" ht="72" x14ac:dyDescent="0.25">
      <c r="A108" s="12" t="s">
        <v>8</v>
      </c>
      <c r="B108" s="14" t="s">
        <v>134</v>
      </c>
      <c r="C108" s="13" t="s">
        <v>135</v>
      </c>
      <c r="D108" s="14" t="s">
        <v>136</v>
      </c>
      <c r="E108" s="14" t="s">
        <v>137</v>
      </c>
      <c r="F108" s="14">
        <v>2103018</v>
      </c>
      <c r="G108" s="81" t="s">
        <v>54</v>
      </c>
      <c r="H108" s="35">
        <v>20</v>
      </c>
      <c r="I108" s="36" t="s">
        <v>247</v>
      </c>
      <c r="J108" s="34" t="s">
        <v>197</v>
      </c>
      <c r="K108" s="87">
        <v>2758000000</v>
      </c>
      <c r="L108" s="87">
        <v>617500000</v>
      </c>
      <c r="M108" s="87">
        <v>526500000</v>
      </c>
      <c r="N108" s="87" t="s">
        <v>24</v>
      </c>
      <c r="O108" s="87" t="s">
        <v>24</v>
      </c>
      <c r="P108" s="67">
        <f t="shared" si="8"/>
        <v>0.19089920232052213</v>
      </c>
      <c r="Q108" s="68">
        <f t="shared" si="9"/>
        <v>0</v>
      </c>
      <c r="R108" s="117"/>
      <c r="S108" s="118"/>
    </row>
    <row r="109" spans="1:19" s="28" customFormat="1" ht="72" x14ac:dyDescent="0.25">
      <c r="A109" s="18" t="s">
        <v>8</v>
      </c>
      <c r="B109" s="18">
        <v>2103</v>
      </c>
      <c r="C109" s="20">
        <v>1900</v>
      </c>
      <c r="D109" s="19">
        <v>7</v>
      </c>
      <c r="E109" s="20">
        <v>0</v>
      </c>
      <c r="F109" s="20"/>
      <c r="G109" s="20"/>
      <c r="H109" s="31">
        <v>20</v>
      </c>
      <c r="I109" s="38" t="s">
        <v>245</v>
      </c>
      <c r="J109" s="32" t="s">
        <v>246</v>
      </c>
      <c r="K109" s="86">
        <f>SUM(K110:K113)</f>
        <v>40000000000</v>
      </c>
      <c r="L109" s="86">
        <f>SUM(L110:L113)</f>
        <v>40000000000</v>
      </c>
      <c r="M109" s="86">
        <f>SUM(M110:M113)</f>
        <v>40000000000</v>
      </c>
      <c r="N109" s="86">
        <f>SUM(N110:N113)</f>
        <v>12200000000</v>
      </c>
      <c r="O109" s="86">
        <f>SUM(O110:O113)</f>
        <v>12200000000</v>
      </c>
      <c r="P109" s="67">
        <f t="shared" si="8"/>
        <v>1</v>
      </c>
      <c r="Q109" s="68">
        <f t="shared" si="9"/>
        <v>0.30499999999999999</v>
      </c>
      <c r="R109" s="116"/>
      <c r="S109" s="113"/>
    </row>
    <row r="110" spans="1:19" s="28" customFormat="1" ht="96" x14ac:dyDescent="0.25">
      <c r="A110" s="12" t="s">
        <v>8</v>
      </c>
      <c r="B110" s="14" t="s">
        <v>134</v>
      </c>
      <c r="C110" s="13" t="s">
        <v>135</v>
      </c>
      <c r="D110" s="14">
        <v>7</v>
      </c>
      <c r="E110" s="14" t="s">
        <v>137</v>
      </c>
      <c r="F110" s="14">
        <v>2103011</v>
      </c>
      <c r="G110" s="14" t="s">
        <v>54</v>
      </c>
      <c r="H110" s="35" t="s">
        <v>5</v>
      </c>
      <c r="I110" s="36" t="s">
        <v>248</v>
      </c>
      <c r="J110" s="34" t="s">
        <v>252</v>
      </c>
      <c r="K110" s="87">
        <v>15000000000</v>
      </c>
      <c r="L110" s="87">
        <v>15000000000</v>
      </c>
      <c r="M110" s="87">
        <v>15000000000</v>
      </c>
      <c r="N110" s="87">
        <v>4500000000</v>
      </c>
      <c r="O110" s="87">
        <v>4500000000</v>
      </c>
      <c r="P110" s="67">
        <f t="shared" si="8"/>
        <v>1</v>
      </c>
      <c r="Q110" s="68">
        <f t="shared" si="9"/>
        <v>0.3</v>
      </c>
      <c r="R110" s="116"/>
      <c r="S110" s="113"/>
    </row>
    <row r="111" spans="1:19" s="28" customFormat="1" ht="96" x14ac:dyDescent="0.25">
      <c r="A111" s="12" t="s">
        <v>8</v>
      </c>
      <c r="B111" s="14" t="s">
        <v>134</v>
      </c>
      <c r="C111" s="13" t="s">
        <v>135</v>
      </c>
      <c r="D111" s="14">
        <v>7</v>
      </c>
      <c r="E111" s="14" t="s">
        <v>137</v>
      </c>
      <c r="F111" s="14">
        <v>2103018</v>
      </c>
      <c r="G111" s="14" t="s">
        <v>54</v>
      </c>
      <c r="H111" s="35" t="s">
        <v>5</v>
      </c>
      <c r="I111" s="36" t="s">
        <v>249</v>
      </c>
      <c r="J111" s="34" t="s">
        <v>253</v>
      </c>
      <c r="K111" s="87">
        <v>2500000000</v>
      </c>
      <c r="L111" s="87">
        <v>2500000000</v>
      </c>
      <c r="M111" s="87">
        <v>2500000000</v>
      </c>
      <c r="N111" s="87">
        <v>950000000</v>
      </c>
      <c r="O111" s="98">
        <v>950000000</v>
      </c>
      <c r="P111" s="67">
        <f t="shared" si="8"/>
        <v>1</v>
      </c>
      <c r="Q111" s="68">
        <f t="shared" si="9"/>
        <v>0.38</v>
      </c>
      <c r="R111" s="116"/>
      <c r="S111" s="113"/>
    </row>
    <row r="112" spans="1:19" s="28" customFormat="1" ht="132" x14ac:dyDescent="0.25">
      <c r="A112" s="12" t="s">
        <v>8</v>
      </c>
      <c r="B112" s="14" t="s">
        <v>134</v>
      </c>
      <c r="C112" s="13" t="s">
        <v>135</v>
      </c>
      <c r="D112" s="14">
        <v>7</v>
      </c>
      <c r="E112" s="14" t="s">
        <v>137</v>
      </c>
      <c r="F112" s="14">
        <v>2103025</v>
      </c>
      <c r="G112" s="14" t="s">
        <v>54</v>
      </c>
      <c r="H112" s="35">
        <v>20</v>
      </c>
      <c r="I112" s="36" t="s">
        <v>250</v>
      </c>
      <c r="J112" s="34" t="s">
        <v>255</v>
      </c>
      <c r="K112" s="87">
        <v>2500000000</v>
      </c>
      <c r="L112" s="87">
        <v>2500000000</v>
      </c>
      <c r="M112" s="87">
        <v>2500000000</v>
      </c>
      <c r="N112" s="87">
        <v>750000000</v>
      </c>
      <c r="O112" s="98">
        <v>750000000</v>
      </c>
      <c r="P112" s="67">
        <f t="shared" si="8"/>
        <v>1</v>
      </c>
      <c r="Q112" s="68">
        <f t="shared" si="9"/>
        <v>0.3</v>
      </c>
      <c r="R112" s="116"/>
      <c r="S112" s="113"/>
    </row>
    <row r="113" spans="1:19" s="28" customFormat="1" ht="120" x14ac:dyDescent="0.25">
      <c r="A113" s="12" t="s">
        <v>8</v>
      </c>
      <c r="B113" s="14" t="s">
        <v>134</v>
      </c>
      <c r="C113" s="13" t="s">
        <v>135</v>
      </c>
      <c r="D113" s="14">
        <v>7</v>
      </c>
      <c r="E113" s="14" t="s">
        <v>137</v>
      </c>
      <c r="F113" s="14">
        <v>2103026</v>
      </c>
      <c r="G113" s="14" t="s">
        <v>54</v>
      </c>
      <c r="H113" s="35">
        <v>20</v>
      </c>
      <c r="I113" s="36" t="s">
        <v>251</v>
      </c>
      <c r="J113" s="34" t="s">
        <v>254</v>
      </c>
      <c r="K113" s="87">
        <v>20000000000</v>
      </c>
      <c r="L113" s="87">
        <v>20000000000</v>
      </c>
      <c r="M113" s="87">
        <v>20000000000</v>
      </c>
      <c r="N113" s="87">
        <v>6000000000</v>
      </c>
      <c r="O113" s="98">
        <v>6000000000</v>
      </c>
      <c r="P113" s="67">
        <f t="shared" si="8"/>
        <v>1</v>
      </c>
      <c r="Q113" s="68">
        <f t="shared" si="9"/>
        <v>0.3</v>
      </c>
      <c r="R113" s="116"/>
      <c r="S113" s="113"/>
    </row>
    <row r="114" spans="1:19" s="28" customFormat="1" ht="36" x14ac:dyDescent="0.25">
      <c r="A114" s="18" t="s">
        <v>8</v>
      </c>
      <c r="B114" s="20">
        <v>2106</v>
      </c>
      <c r="C114" s="19">
        <v>1900</v>
      </c>
      <c r="D114" s="20">
        <v>3</v>
      </c>
      <c r="E114" s="20">
        <v>0</v>
      </c>
      <c r="F114" s="20"/>
      <c r="G114" s="20"/>
      <c r="H114" s="31">
        <v>20</v>
      </c>
      <c r="I114" s="38" t="s">
        <v>257</v>
      </c>
      <c r="J114" s="140" t="s">
        <v>256</v>
      </c>
      <c r="K114" s="86">
        <f>K116</f>
        <v>462507179</v>
      </c>
      <c r="L114" s="86">
        <f t="shared" ref="L114:O114" si="17">L116</f>
        <v>436300012</v>
      </c>
      <c r="M114" s="86">
        <f t="shared" si="17"/>
        <v>415996244</v>
      </c>
      <c r="N114" s="86" t="str">
        <f t="shared" si="17"/>
        <v>0,00</v>
      </c>
      <c r="O114" s="86" t="str">
        <f t="shared" si="17"/>
        <v>0,00</v>
      </c>
      <c r="P114" s="67">
        <f t="shared" si="8"/>
        <v>0.89943737716555527</v>
      </c>
      <c r="Q114" s="68">
        <f t="shared" si="9"/>
        <v>0</v>
      </c>
      <c r="R114" s="116"/>
      <c r="S114" s="113"/>
    </row>
    <row r="115" spans="1:19" s="28" customFormat="1" ht="36" x14ac:dyDescent="0.25">
      <c r="A115" s="18" t="s">
        <v>8</v>
      </c>
      <c r="B115" s="20">
        <v>2106</v>
      </c>
      <c r="C115" s="19">
        <v>1900</v>
      </c>
      <c r="D115" s="20">
        <v>3</v>
      </c>
      <c r="E115" s="20">
        <v>0</v>
      </c>
      <c r="F115" s="20"/>
      <c r="G115" s="20"/>
      <c r="H115" s="31">
        <v>21</v>
      </c>
      <c r="I115" s="38" t="s">
        <v>257</v>
      </c>
      <c r="J115" s="140" t="s">
        <v>256</v>
      </c>
      <c r="K115" s="86">
        <f>K117+K118+K119</f>
        <v>311695292821</v>
      </c>
      <c r="L115" s="86">
        <f t="shared" ref="L115:O115" si="18">L117+L118+L119</f>
        <v>115134750023</v>
      </c>
      <c r="M115" s="86">
        <f t="shared" si="18"/>
        <v>1348104845</v>
      </c>
      <c r="N115" s="86">
        <f t="shared" si="18"/>
        <v>221764692.84</v>
      </c>
      <c r="O115" s="86">
        <f t="shared" si="18"/>
        <v>192147269.07999998</v>
      </c>
      <c r="P115" s="67">
        <f t="shared" si="8"/>
        <v>4.3250728389221714E-3</v>
      </c>
      <c r="Q115" s="68">
        <f t="shared" si="9"/>
        <v>7.1147912062744802E-4</v>
      </c>
      <c r="R115" s="116"/>
      <c r="S115" s="113"/>
    </row>
    <row r="116" spans="1:19" s="28" customFormat="1" ht="72" x14ac:dyDescent="0.25">
      <c r="A116" s="12" t="s">
        <v>8</v>
      </c>
      <c r="B116" s="14" t="s">
        <v>140</v>
      </c>
      <c r="C116" s="13" t="s">
        <v>135</v>
      </c>
      <c r="D116" s="14">
        <v>3</v>
      </c>
      <c r="E116" s="14" t="s">
        <v>137</v>
      </c>
      <c r="F116" s="14" t="s">
        <v>141</v>
      </c>
      <c r="G116" s="14" t="s">
        <v>54</v>
      </c>
      <c r="H116" s="35" t="s">
        <v>5</v>
      </c>
      <c r="I116" s="36" t="s">
        <v>258</v>
      </c>
      <c r="J116" s="34" t="s">
        <v>261</v>
      </c>
      <c r="K116" s="87">
        <v>462507179</v>
      </c>
      <c r="L116" s="87">
        <v>436300012</v>
      </c>
      <c r="M116" s="87">
        <v>415996244</v>
      </c>
      <c r="N116" s="87" t="s">
        <v>24</v>
      </c>
      <c r="O116" s="87" t="s">
        <v>24</v>
      </c>
      <c r="P116" s="67">
        <f t="shared" si="8"/>
        <v>0.89943737716555527</v>
      </c>
      <c r="Q116" s="68">
        <f t="shared" si="9"/>
        <v>0</v>
      </c>
      <c r="R116" s="116"/>
      <c r="S116" s="113"/>
    </row>
    <row r="117" spans="1:19" s="28" customFormat="1" ht="72" x14ac:dyDescent="0.25">
      <c r="A117" s="12" t="s">
        <v>8</v>
      </c>
      <c r="B117" s="14" t="s">
        <v>140</v>
      </c>
      <c r="C117" s="13" t="s">
        <v>135</v>
      </c>
      <c r="D117" s="14">
        <v>3</v>
      </c>
      <c r="E117" s="14" t="s">
        <v>137</v>
      </c>
      <c r="F117" s="14" t="s">
        <v>142</v>
      </c>
      <c r="G117" s="14" t="s">
        <v>54</v>
      </c>
      <c r="H117" s="35">
        <v>21</v>
      </c>
      <c r="I117" s="36" t="s">
        <v>258</v>
      </c>
      <c r="J117" s="34" t="s">
        <v>261</v>
      </c>
      <c r="K117" s="87">
        <v>183695292821</v>
      </c>
      <c r="L117" s="87">
        <v>86000946796</v>
      </c>
      <c r="M117" s="87">
        <v>1092048345</v>
      </c>
      <c r="N117" s="87">
        <v>128211692.84</v>
      </c>
      <c r="O117" s="87">
        <v>115494269.08</v>
      </c>
      <c r="P117" s="67">
        <f t="shared" si="8"/>
        <v>5.9448901941332559E-3</v>
      </c>
      <c r="Q117" s="68">
        <f t="shared" si="9"/>
        <v>6.9795850982928875E-4</v>
      </c>
      <c r="R117" s="116"/>
      <c r="S117" s="113"/>
    </row>
    <row r="118" spans="1:19" s="28" customFormat="1" ht="60" x14ac:dyDescent="0.25">
      <c r="A118" s="12" t="s">
        <v>8</v>
      </c>
      <c r="B118" s="14" t="s">
        <v>140</v>
      </c>
      <c r="C118" s="13" t="s">
        <v>135</v>
      </c>
      <c r="D118" s="14">
        <v>3</v>
      </c>
      <c r="E118" s="14" t="s">
        <v>137</v>
      </c>
      <c r="F118" s="14" t="s">
        <v>142</v>
      </c>
      <c r="G118" s="14" t="s">
        <v>54</v>
      </c>
      <c r="H118" s="35">
        <v>21</v>
      </c>
      <c r="I118" s="36" t="s">
        <v>259</v>
      </c>
      <c r="J118" s="34" t="s">
        <v>262</v>
      </c>
      <c r="K118" s="87">
        <v>86000000000</v>
      </c>
      <c r="L118" s="87">
        <v>19567874858</v>
      </c>
      <c r="M118" s="87">
        <v>168600000</v>
      </c>
      <c r="N118" s="87">
        <v>16900000</v>
      </c>
      <c r="O118" s="87" t="s">
        <v>24</v>
      </c>
      <c r="P118" s="67">
        <f t="shared" si="8"/>
        <v>1.9604651162790699E-3</v>
      </c>
      <c r="Q118" s="68">
        <f t="shared" si="9"/>
        <v>1.9651162790697676E-4</v>
      </c>
      <c r="R118" s="116"/>
      <c r="S118" s="113"/>
    </row>
    <row r="119" spans="1:19" s="28" customFormat="1" ht="60" x14ac:dyDescent="0.25">
      <c r="A119" s="12" t="s">
        <v>8</v>
      </c>
      <c r="B119" s="14" t="s">
        <v>140</v>
      </c>
      <c r="C119" s="13" t="s">
        <v>135</v>
      </c>
      <c r="D119" s="14">
        <v>3</v>
      </c>
      <c r="E119" s="14" t="s">
        <v>137</v>
      </c>
      <c r="F119" s="14">
        <v>2106005</v>
      </c>
      <c r="G119" s="14" t="s">
        <v>54</v>
      </c>
      <c r="H119" s="35" t="s">
        <v>139</v>
      </c>
      <c r="I119" s="36" t="s">
        <v>260</v>
      </c>
      <c r="J119" s="34" t="s">
        <v>263</v>
      </c>
      <c r="K119" s="87">
        <v>42000000000</v>
      </c>
      <c r="L119" s="87">
        <v>9565928369</v>
      </c>
      <c r="M119" s="87">
        <v>87456500</v>
      </c>
      <c r="N119" s="87">
        <v>76653000</v>
      </c>
      <c r="O119" s="87">
        <v>76653000</v>
      </c>
      <c r="P119" s="67">
        <f t="shared" si="8"/>
        <v>2.082297619047619E-3</v>
      </c>
      <c r="Q119" s="68">
        <f t="shared" si="9"/>
        <v>1.8250714285714285E-3</v>
      </c>
      <c r="R119" s="116"/>
      <c r="S119" s="113"/>
    </row>
    <row r="120" spans="1:19" s="28" customFormat="1" ht="120" x14ac:dyDescent="0.25">
      <c r="A120" s="18" t="s">
        <v>8</v>
      </c>
      <c r="B120" s="20">
        <v>2199</v>
      </c>
      <c r="C120" s="19">
        <v>1900</v>
      </c>
      <c r="D120" s="20">
        <v>3</v>
      </c>
      <c r="E120" s="20">
        <v>0</v>
      </c>
      <c r="F120" s="20"/>
      <c r="G120" s="20"/>
      <c r="H120" s="31">
        <v>20</v>
      </c>
      <c r="I120" s="38" t="s">
        <v>267</v>
      </c>
      <c r="J120" s="32" t="s">
        <v>268</v>
      </c>
      <c r="K120" s="97">
        <f>SUM(K121:K123)</f>
        <v>12500000000</v>
      </c>
      <c r="L120" s="86">
        <f t="shared" ref="L120:O120" si="19">SUM(L121:L123)</f>
        <v>2466960365.6700001</v>
      </c>
      <c r="M120" s="86">
        <f t="shared" si="19"/>
        <v>2062592669</v>
      </c>
      <c r="N120" s="86">
        <f t="shared" si="19"/>
        <v>421396995.32999998</v>
      </c>
      <c r="O120" s="86">
        <f t="shared" si="19"/>
        <v>400996995.32999998</v>
      </c>
      <c r="P120" s="67">
        <f t="shared" si="8"/>
        <v>0.16500741352000001</v>
      </c>
      <c r="Q120" s="68">
        <f t="shared" si="9"/>
        <v>3.3711759626399995E-2</v>
      </c>
      <c r="R120" s="116"/>
      <c r="S120" s="113"/>
    </row>
    <row r="121" spans="1:19" s="28" customFormat="1" ht="120" x14ac:dyDescent="0.25">
      <c r="A121" s="12" t="s">
        <v>8</v>
      </c>
      <c r="B121" s="14" t="s">
        <v>143</v>
      </c>
      <c r="C121" s="13" t="s">
        <v>135</v>
      </c>
      <c r="D121" s="14">
        <v>3</v>
      </c>
      <c r="E121" s="14" t="s">
        <v>137</v>
      </c>
      <c r="F121" s="14">
        <v>2199055</v>
      </c>
      <c r="G121" s="14" t="s">
        <v>54</v>
      </c>
      <c r="H121" s="35">
        <v>20</v>
      </c>
      <c r="I121" s="36" t="s">
        <v>264</v>
      </c>
      <c r="J121" s="34" t="s">
        <v>269</v>
      </c>
      <c r="K121" s="87">
        <v>770000000</v>
      </c>
      <c r="L121" s="87" t="s">
        <v>24</v>
      </c>
      <c r="M121" s="87" t="s">
        <v>24</v>
      </c>
      <c r="N121" s="87" t="s">
        <v>24</v>
      </c>
      <c r="O121" s="87" t="s">
        <v>24</v>
      </c>
      <c r="P121" s="67">
        <f t="shared" si="8"/>
        <v>0</v>
      </c>
      <c r="Q121" s="68">
        <f t="shared" si="9"/>
        <v>0</v>
      </c>
      <c r="R121" s="116"/>
      <c r="S121" s="113"/>
    </row>
    <row r="122" spans="1:19" s="28" customFormat="1" ht="120" x14ac:dyDescent="0.25">
      <c r="A122" s="12" t="s">
        <v>8</v>
      </c>
      <c r="B122" s="14" t="s">
        <v>143</v>
      </c>
      <c r="C122" s="13" t="s">
        <v>135</v>
      </c>
      <c r="D122" s="14">
        <v>3</v>
      </c>
      <c r="E122" s="14" t="s">
        <v>137</v>
      </c>
      <c r="F122" s="14" t="s">
        <v>144</v>
      </c>
      <c r="G122" s="14" t="s">
        <v>54</v>
      </c>
      <c r="H122" s="35">
        <v>20</v>
      </c>
      <c r="I122" s="36" t="s">
        <v>265</v>
      </c>
      <c r="J122" s="34" t="s">
        <v>270</v>
      </c>
      <c r="K122" s="87">
        <v>9210000000</v>
      </c>
      <c r="L122" s="87" t="s">
        <v>24</v>
      </c>
      <c r="M122" s="87" t="s">
        <v>24</v>
      </c>
      <c r="N122" s="87" t="s">
        <v>24</v>
      </c>
      <c r="O122" s="87" t="s">
        <v>24</v>
      </c>
      <c r="P122" s="67">
        <f t="shared" si="8"/>
        <v>0</v>
      </c>
      <c r="Q122" s="68">
        <f t="shared" si="9"/>
        <v>0</v>
      </c>
      <c r="R122" s="116"/>
      <c r="S122" s="113"/>
    </row>
    <row r="123" spans="1:19" s="28" customFormat="1" ht="120" x14ac:dyDescent="0.25">
      <c r="A123" s="12" t="s">
        <v>8</v>
      </c>
      <c r="B123" s="14" t="s">
        <v>143</v>
      </c>
      <c r="C123" s="13" t="s">
        <v>135</v>
      </c>
      <c r="D123" s="14" t="s">
        <v>98</v>
      </c>
      <c r="E123" s="14" t="s">
        <v>137</v>
      </c>
      <c r="F123" s="14" t="s">
        <v>145</v>
      </c>
      <c r="G123" s="14" t="s">
        <v>54</v>
      </c>
      <c r="H123" s="35">
        <v>20</v>
      </c>
      <c r="I123" s="36" t="s">
        <v>266</v>
      </c>
      <c r="J123" s="34" t="s">
        <v>271</v>
      </c>
      <c r="K123" s="87">
        <v>2520000000</v>
      </c>
      <c r="L123" s="87">
        <v>2466960365.6700001</v>
      </c>
      <c r="M123" s="87">
        <v>2062592669</v>
      </c>
      <c r="N123" s="87">
        <v>421396995.32999998</v>
      </c>
      <c r="O123" s="87">
        <v>400996995.32999998</v>
      </c>
      <c r="P123" s="67">
        <f t="shared" si="8"/>
        <v>0.81848915436507941</v>
      </c>
      <c r="Q123" s="68">
        <f t="shared" si="9"/>
        <v>0.16722102989285714</v>
      </c>
      <c r="R123" s="116"/>
      <c r="S123" s="113"/>
    </row>
    <row r="124" spans="1:19" s="51" customFormat="1" thickBot="1" x14ac:dyDescent="0.3">
      <c r="A124" s="147" t="s">
        <v>23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88">
        <f>+K10+K102+K105</f>
        <v>1754560656755</v>
      </c>
      <c r="L124" s="88">
        <f>+L10+L102+L105</f>
        <v>1506510639375.4099</v>
      </c>
      <c r="M124" s="88">
        <f>+M10+M102+M105</f>
        <v>1366718954085.6899</v>
      </c>
      <c r="N124" s="88">
        <f>+N10+N102+N105</f>
        <v>1313941771216.96</v>
      </c>
      <c r="O124" s="88">
        <f>+O10+O102+O105</f>
        <v>1313633232867.24</v>
      </c>
      <c r="P124" s="69">
        <f t="shared" si="8"/>
        <v>0.77895224016557507</v>
      </c>
      <c r="Q124" s="70">
        <f t="shared" si="9"/>
        <v>0.74887224112676187</v>
      </c>
      <c r="R124" s="112"/>
      <c r="S124" s="119"/>
    </row>
    <row r="125" spans="1:19" x14ac:dyDescent="0.2">
      <c r="A125" s="52"/>
      <c r="B125" s="53"/>
      <c r="C125" s="54"/>
      <c r="D125" s="54"/>
      <c r="E125" s="54"/>
      <c r="F125" s="54"/>
      <c r="G125" s="54"/>
      <c r="H125" s="54"/>
      <c r="I125" s="54"/>
      <c r="J125" s="55"/>
      <c r="K125" s="89"/>
      <c r="L125" s="90"/>
      <c r="M125" s="91"/>
      <c r="N125" s="92"/>
      <c r="O125" s="91"/>
      <c r="Q125" s="99"/>
    </row>
    <row r="126" spans="1:19" x14ac:dyDescent="0.2">
      <c r="K126" s="93">
        <v>1754560656755</v>
      </c>
      <c r="L126" s="93">
        <v>1506510639375.4099</v>
      </c>
      <c r="M126" s="93">
        <v>1366718954085.6899</v>
      </c>
      <c r="N126" s="93">
        <v>1313941771216.96</v>
      </c>
      <c r="O126" s="93">
        <v>1313633232867.24</v>
      </c>
      <c r="Q126" s="72"/>
    </row>
    <row r="127" spans="1:19" x14ac:dyDescent="0.2">
      <c r="K127" s="93"/>
      <c r="L127" s="93"/>
      <c r="M127" s="93"/>
      <c r="N127" s="93"/>
      <c r="O127" s="93"/>
      <c r="P127" s="72"/>
      <c r="Q127" s="72"/>
    </row>
    <row r="128" spans="1:19" x14ac:dyDescent="0.2">
      <c r="K128" s="102">
        <f>K126-K124</f>
        <v>0</v>
      </c>
      <c r="L128" s="102">
        <f t="shared" ref="L128:O128" si="20">L126-L124</f>
        <v>0</v>
      </c>
      <c r="M128" s="102">
        <f>M126-M124</f>
        <v>0</v>
      </c>
      <c r="N128" s="102">
        <f t="shared" si="20"/>
        <v>0</v>
      </c>
      <c r="O128" s="102">
        <f t="shared" si="20"/>
        <v>0</v>
      </c>
    </row>
    <row r="129" spans="1:17" x14ac:dyDescent="0.2">
      <c r="K129" s="93"/>
      <c r="L129" s="93"/>
      <c r="M129" s="93"/>
      <c r="N129" s="93"/>
      <c r="O129" s="93"/>
      <c r="P129" s="72"/>
      <c r="Q129" s="72"/>
    </row>
    <row r="130" spans="1:17" x14ac:dyDescent="0.2">
      <c r="K130" s="93"/>
      <c r="L130" s="93"/>
      <c r="M130" s="93"/>
      <c r="N130" s="93"/>
      <c r="O130" s="93"/>
    </row>
    <row r="131" spans="1:17" x14ac:dyDescent="0.2">
      <c r="K131" s="93"/>
      <c r="L131" s="93"/>
      <c r="M131" s="93"/>
      <c r="N131" s="93"/>
      <c r="O131" s="93"/>
    </row>
    <row r="132" spans="1:17" x14ac:dyDescent="0.2">
      <c r="K132" s="93"/>
      <c r="L132" s="94"/>
      <c r="M132" s="94"/>
      <c r="N132" s="94"/>
      <c r="O132" s="93"/>
    </row>
    <row r="133" spans="1:17" x14ac:dyDescent="0.2">
      <c r="K133" s="93"/>
      <c r="L133" s="94"/>
      <c r="M133" s="94"/>
      <c r="N133" s="94"/>
      <c r="O133" s="94"/>
    </row>
    <row r="134" spans="1:17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94"/>
      <c r="L134" s="94"/>
      <c r="M134" s="94"/>
      <c r="N134" s="94"/>
      <c r="O134" s="94"/>
    </row>
    <row r="135" spans="1:17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94"/>
      <c r="L135" s="94"/>
      <c r="M135" s="94"/>
      <c r="N135" s="94"/>
      <c r="O135" s="94"/>
    </row>
  </sheetData>
  <mergeCells count="20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5:J105"/>
    <mergeCell ref="A124:J124"/>
    <mergeCell ref="Q6:Q9"/>
    <mergeCell ref="J7:J9"/>
    <mergeCell ref="A8:A9"/>
    <mergeCell ref="B8:B9"/>
    <mergeCell ref="C8:C9"/>
    <mergeCell ref="D8:D9"/>
    <mergeCell ref="A102:J102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2023-06-20T19:38:30Z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