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691B936D-8DBC-4747-ADDE-1D94DE5321A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8" i="4" l="1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K80" i="4" l="1"/>
  <c r="L80" i="4"/>
  <c r="M80" i="4"/>
  <c r="N80" i="4"/>
  <c r="O80" i="4"/>
  <c r="K53" i="4" l="1"/>
  <c r="L53" i="4"/>
  <c r="M53" i="4"/>
  <c r="N53" i="4"/>
  <c r="O53" i="4"/>
  <c r="O110" i="4" l="1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N103" i="4" s="1"/>
  <c r="M104" i="4"/>
  <c r="L104" i="4"/>
  <c r="L103" i="4" s="1"/>
  <c r="K104" i="4"/>
  <c r="K103" i="4" s="1"/>
  <c r="O72" i="4"/>
  <c r="N72" i="4"/>
  <c r="M72" i="4"/>
  <c r="L72" i="4"/>
  <c r="K72" i="4"/>
  <c r="M103" i="4" l="1"/>
  <c r="O85" i="4" l="1"/>
  <c r="L85" i="4"/>
  <c r="M85" i="4"/>
  <c r="N85" i="4"/>
  <c r="K85" i="4"/>
  <c r="O101" i="4" l="1"/>
  <c r="N101" i="4"/>
  <c r="M101" i="4"/>
  <c r="L101" i="4"/>
  <c r="K101" i="4"/>
  <c r="O120" i="4" l="1"/>
  <c r="N120" i="4"/>
  <c r="M120" i="4"/>
  <c r="L120" i="4"/>
  <c r="K120" i="4"/>
  <c r="O87" i="4" l="1"/>
  <c r="N87" i="4"/>
  <c r="M87" i="4"/>
  <c r="L87" i="4"/>
  <c r="K87" i="4"/>
  <c r="K84" i="4" s="1"/>
  <c r="O37" i="4" l="1"/>
  <c r="O84" i="4" l="1"/>
  <c r="L107" i="4" l="1"/>
  <c r="O124" i="4"/>
  <c r="N124" i="4"/>
  <c r="M124" i="4"/>
  <c r="L124" i="4"/>
  <c r="K124" i="4"/>
  <c r="O116" i="4"/>
  <c r="N116" i="4"/>
  <c r="M116" i="4"/>
  <c r="L116" i="4"/>
  <c r="K116" i="4"/>
  <c r="O107" i="4"/>
  <c r="N107" i="4"/>
  <c r="M107" i="4"/>
  <c r="K107" i="4"/>
  <c r="N84" i="4"/>
  <c r="M84" i="4"/>
  <c r="L84" i="4"/>
  <c r="O96" i="4"/>
  <c r="N96" i="4"/>
  <c r="M96" i="4"/>
  <c r="L96" i="4"/>
  <c r="K96" i="4"/>
  <c r="O77" i="4"/>
  <c r="N77" i="4"/>
  <c r="M77" i="4"/>
  <c r="L77" i="4"/>
  <c r="K75" i="4"/>
  <c r="K77" i="4"/>
  <c r="K106" i="4" l="1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1" i="4" l="1"/>
  <c r="M36" i="4"/>
  <c r="N36" i="4"/>
  <c r="L36" i="4"/>
  <c r="O36" i="4"/>
  <c r="K36" i="4"/>
  <c r="T36" i="4" l="1"/>
  <c r="M71" i="4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8" i="4" s="1"/>
  <c r="N10" i="4"/>
  <c r="N128" i="4" s="1"/>
  <c r="L10" i="4"/>
  <c r="L128" i="4" s="1"/>
  <c r="O128" i="4"/>
  <c r="K128" i="4" l="1"/>
  <c r="L132" i="4"/>
  <c r="O132" i="4"/>
  <c r="N132" i="4" l="1"/>
  <c r="M132" i="4"/>
  <c r="K132" i="4" l="1"/>
  <c r="P10" i="4"/>
  <c r="Q10" i="4"/>
</calcChain>
</file>

<file path=xl/sharedStrings.xml><?xml version="1.0" encoding="utf-8"?>
<sst xmlns="http://schemas.openxmlformats.org/spreadsheetml/2006/main" count="983" uniqueCount="286">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</sst>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M127" activePane="bottomRight" state="frozen"/>
      <selection pane="topRight" activeCell="I1" sqref="I1"/>
      <selection pane="bottomLeft" activeCell="A10" sqref="A10"/>
      <selection pane="bottomRight" activeCell="A3" sqref="A3:Q3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18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51" t="s">
        <v>170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3"/>
      <c r="R1" s="112"/>
      <c r="S1" s="112"/>
    </row>
    <row r="2" spans="1:19" s="47" customFormat="1" ht="12.75" x14ac:dyDescent="0.2">
      <c r="A2" s="154" t="s">
        <v>258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12"/>
      <c r="S2" s="112"/>
    </row>
    <row r="3" spans="1:19" s="47" customFormat="1" ht="12.75" x14ac:dyDescent="0.2">
      <c r="A3" s="157" t="s">
        <v>285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9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60" t="s">
        <v>9</v>
      </c>
      <c r="B6" s="161"/>
      <c r="C6" s="161"/>
      <c r="D6" s="161"/>
      <c r="E6" s="161"/>
      <c r="F6" s="161"/>
      <c r="G6" s="161"/>
      <c r="H6" s="161"/>
      <c r="I6" s="161"/>
      <c r="J6" s="162"/>
      <c r="K6" s="163" t="s">
        <v>10</v>
      </c>
      <c r="L6" s="163" t="s">
        <v>11</v>
      </c>
      <c r="M6" s="163" t="s">
        <v>12</v>
      </c>
      <c r="N6" s="163" t="s">
        <v>13</v>
      </c>
      <c r="O6" s="165" t="s">
        <v>14</v>
      </c>
      <c r="P6" s="167" t="s">
        <v>15</v>
      </c>
      <c r="Q6" s="175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78" t="s">
        <v>4</v>
      </c>
      <c r="K7" s="164"/>
      <c r="L7" s="164"/>
      <c r="M7" s="164"/>
      <c r="N7" s="164"/>
      <c r="O7" s="166"/>
      <c r="P7" s="168"/>
      <c r="Q7" s="176"/>
      <c r="R7" s="114"/>
      <c r="S7" s="102"/>
    </row>
    <row r="8" spans="1:19" s="48" customFormat="1" x14ac:dyDescent="0.2">
      <c r="A8" s="180"/>
      <c r="B8" s="181"/>
      <c r="C8" s="180"/>
      <c r="D8" s="182"/>
      <c r="E8" s="10"/>
      <c r="F8" s="76"/>
      <c r="G8" s="76"/>
      <c r="H8" s="11" t="s">
        <v>18</v>
      </c>
      <c r="I8" s="11"/>
      <c r="J8" s="179"/>
      <c r="K8" s="164"/>
      <c r="L8" s="164"/>
      <c r="M8" s="164"/>
      <c r="N8" s="164"/>
      <c r="O8" s="166"/>
      <c r="P8" s="168"/>
      <c r="Q8" s="176"/>
      <c r="R8" s="114"/>
      <c r="S8" s="102"/>
    </row>
    <row r="9" spans="1:19" s="48" customFormat="1" ht="15.75" thickBot="1" x14ac:dyDescent="0.25">
      <c r="A9" s="180"/>
      <c r="B9" s="181"/>
      <c r="C9" s="180"/>
      <c r="D9" s="182"/>
      <c r="E9" s="10"/>
      <c r="F9" s="76"/>
      <c r="G9" s="76"/>
      <c r="H9" s="11" t="s">
        <v>8</v>
      </c>
      <c r="I9" s="11"/>
      <c r="J9" s="179"/>
      <c r="K9" s="164"/>
      <c r="L9" s="164"/>
      <c r="M9" s="164"/>
      <c r="N9" s="164"/>
      <c r="O9" s="166"/>
      <c r="P9" s="168"/>
      <c r="Q9" s="177"/>
      <c r="R9" s="114"/>
      <c r="S9" s="102"/>
    </row>
    <row r="10" spans="1:19" s="49" customFormat="1" thickBot="1" x14ac:dyDescent="0.25">
      <c r="A10" s="169" t="s">
        <v>19</v>
      </c>
      <c r="B10" s="170"/>
      <c r="C10" s="170"/>
      <c r="D10" s="170"/>
      <c r="E10" s="170"/>
      <c r="F10" s="170"/>
      <c r="G10" s="170"/>
      <c r="H10" s="170"/>
      <c r="I10" s="170"/>
      <c r="J10" s="170"/>
      <c r="K10" s="92">
        <f>K11+K36+K71+K84+K95</f>
        <v>603583816000</v>
      </c>
      <c r="L10" s="92">
        <f>L11+L36+L71+L84+L95</f>
        <v>578889739180.45996</v>
      </c>
      <c r="M10" s="92">
        <f>M11+M36+M71+M84+M95</f>
        <v>559154229411.88</v>
      </c>
      <c r="N10" s="92">
        <f>N11+N36+N71+N84+N95</f>
        <v>541400570825.19</v>
      </c>
      <c r="O10" s="92">
        <f>O11+O36+O71+O84+O95</f>
        <v>540772261978.52997</v>
      </c>
      <c r="P10" s="65">
        <f>+M10/K10</f>
        <v>0.92639036135435415</v>
      </c>
      <c r="Q10" s="66">
        <f>+N10/K10</f>
        <v>0.89697661944135032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28281830000</v>
      </c>
      <c r="L11" s="93">
        <f t="shared" ref="L11:O11" si="0">L12+L20+L28+L35</f>
        <v>27027248000</v>
      </c>
      <c r="M11" s="93">
        <f t="shared" si="0"/>
        <v>16882374151</v>
      </c>
      <c r="N11" s="93">
        <f t="shared" si="0"/>
        <v>16881352129</v>
      </c>
      <c r="O11" s="93">
        <f t="shared" si="0"/>
        <v>16285003391</v>
      </c>
      <c r="P11" s="67">
        <f t="shared" ref="P11:P74" si="1">+M11/K11</f>
        <v>0.59693358424826115</v>
      </c>
      <c r="Q11" s="68">
        <f t="shared" ref="Q11:Q74" si="2">+N11/K11</f>
        <v>0.59689744719489513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17767547000</v>
      </c>
      <c r="L12" s="94">
        <f t="shared" ref="L12:O12" si="3">SUM(L13:L19)</f>
        <v>17767547000</v>
      </c>
      <c r="M12" s="94">
        <f t="shared" si="3"/>
        <v>11387712934</v>
      </c>
      <c r="N12" s="94">
        <f t="shared" si="3"/>
        <v>11386690912</v>
      </c>
      <c r="O12" s="94">
        <f t="shared" si="3"/>
        <v>11386690912</v>
      </c>
      <c r="P12" s="69">
        <f t="shared" si="1"/>
        <v>0.64092769440823771</v>
      </c>
      <c r="Q12" s="70">
        <f t="shared" si="2"/>
        <v>0.64087017256799717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12614958370</v>
      </c>
      <c r="L13" s="95">
        <v>12614958370</v>
      </c>
      <c r="M13" s="95">
        <v>8442483098</v>
      </c>
      <c r="N13" s="95">
        <v>8441461076</v>
      </c>
      <c r="O13" s="95">
        <v>8441461076</v>
      </c>
      <c r="P13" s="69">
        <f t="shared" si="1"/>
        <v>0.66924383342217875</v>
      </c>
      <c r="Q13" s="70">
        <f t="shared" si="2"/>
        <v>0.66916281674578371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1776754700</v>
      </c>
      <c r="L14" s="95">
        <v>1776754700</v>
      </c>
      <c r="M14" s="95">
        <v>1427332816</v>
      </c>
      <c r="N14" s="95">
        <v>1427332816</v>
      </c>
      <c r="O14" s="95">
        <v>1427332816</v>
      </c>
      <c r="P14" s="69">
        <f t="shared" si="1"/>
        <v>0.80333701438921201</v>
      </c>
      <c r="Q14" s="70">
        <f t="shared" si="2"/>
        <v>0.80333701438921201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733809692</v>
      </c>
      <c r="L15" s="95">
        <v>733809692</v>
      </c>
      <c r="M15" s="95">
        <v>733152470</v>
      </c>
      <c r="N15" s="95">
        <v>733152470</v>
      </c>
      <c r="O15" s="95">
        <v>733152470</v>
      </c>
      <c r="P15" s="69">
        <f t="shared" si="1"/>
        <v>0.99910436996517615</v>
      </c>
      <c r="Q15" s="70">
        <f t="shared" si="2"/>
        <v>0.99910436996517615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509918598</v>
      </c>
      <c r="L16" s="95">
        <v>509918598</v>
      </c>
      <c r="M16" s="95">
        <v>310312852</v>
      </c>
      <c r="N16" s="95">
        <v>310312852</v>
      </c>
      <c r="O16" s="95">
        <v>310312852</v>
      </c>
      <c r="P16" s="69">
        <f t="shared" si="1"/>
        <v>0.60855370487977378</v>
      </c>
      <c r="Q16" s="70">
        <f t="shared" si="2"/>
        <v>0.60855370487977378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17767547</v>
      </c>
      <c r="L17" s="95">
        <v>17767547</v>
      </c>
      <c r="M17" s="95">
        <v>11488890</v>
      </c>
      <c r="N17" s="95">
        <v>11488890</v>
      </c>
      <c r="O17" s="95">
        <v>11488890</v>
      </c>
      <c r="P17" s="69">
        <f t="shared" si="1"/>
        <v>0.6466221814412535</v>
      </c>
      <c r="Q17" s="70">
        <f t="shared" si="2"/>
        <v>0.6466221814412535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1421403760</v>
      </c>
      <c r="L18" s="95">
        <v>1421403760</v>
      </c>
      <c r="M18" s="95">
        <v>7089349</v>
      </c>
      <c r="N18" s="95">
        <v>7089349</v>
      </c>
      <c r="O18" s="95">
        <v>7089349</v>
      </c>
      <c r="P18" s="69">
        <f t="shared" si="1"/>
        <v>4.9875687679340319E-3</v>
      </c>
      <c r="Q18" s="70">
        <f t="shared" si="2"/>
        <v>4.9875687679340319E-3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692934333</v>
      </c>
      <c r="L19" s="95">
        <v>692934333</v>
      </c>
      <c r="M19" s="95">
        <v>455853459</v>
      </c>
      <c r="N19" s="95">
        <v>455853459</v>
      </c>
      <c r="O19" s="95">
        <v>455853459</v>
      </c>
      <c r="P19" s="69">
        <f t="shared" si="1"/>
        <v>0.65785953630904881</v>
      </c>
      <c r="Q19" s="70">
        <f t="shared" si="2"/>
        <v>0.65785953630904881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6520818000</v>
      </c>
      <c r="L20" s="94">
        <f t="shared" ref="L20:O20" si="4">SUM(L21:L27)</f>
        <v>6520818000</v>
      </c>
      <c r="M20" s="94">
        <f t="shared" si="4"/>
        <v>4291792223</v>
      </c>
      <c r="N20" s="94">
        <f t="shared" si="4"/>
        <v>4291792223</v>
      </c>
      <c r="O20" s="105">
        <f t="shared" si="4"/>
        <v>3695443484.9999995</v>
      </c>
      <c r="P20" s="69">
        <f t="shared" si="1"/>
        <v>0.65816776714209779</v>
      </c>
      <c r="Q20" s="70">
        <f t="shared" si="2"/>
        <v>0.65816776714209779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1775829040</v>
      </c>
      <c r="L21" s="95">
        <v>1775829040</v>
      </c>
      <c r="M21" s="95">
        <v>1235352686.6600001</v>
      </c>
      <c r="N21" s="95">
        <v>1235352686.6600001</v>
      </c>
      <c r="O21" s="95">
        <v>1055448556.66</v>
      </c>
      <c r="P21" s="69">
        <f t="shared" si="1"/>
        <v>0.69564843170939483</v>
      </c>
      <c r="Q21" s="70">
        <f t="shared" si="2"/>
        <v>0.69564843170939483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1304163600</v>
      </c>
      <c r="L22" s="95">
        <v>1304163600</v>
      </c>
      <c r="M22" s="95">
        <v>900218236.65999997</v>
      </c>
      <c r="N22" s="95">
        <v>900218236.65999997</v>
      </c>
      <c r="O22" s="95">
        <v>768179450.65999997</v>
      </c>
      <c r="P22" s="69">
        <f t="shared" si="1"/>
        <v>0.6902648077741167</v>
      </c>
      <c r="Q22" s="70">
        <f t="shared" si="2"/>
        <v>0.6902648077741167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1695412680</v>
      </c>
      <c r="L23" s="95">
        <v>1695412680</v>
      </c>
      <c r="M23" s="95">
        <v>1001194127</v>
      </c>
      <c r="N23" s="95">
        <v>1001194127</v>
      </c>
      <c r="O23" s="95">
        <v>860616605</v>
      </c>
      <c r="P23" s="69">
        <f t="shared" si="1"/>
        <v>0.59053122511741507</v>
      </c>
      <c r="Q23" s="70">
        <f t="shared" si="2"/>
        <v>0.59053122511741507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652081800</v>
      </c>
      <c r="L24" s="95">
        <v>652081800</v>
      </c>
      <c r="M24" s="95">
        <v>454799839.66000003</v>
      </c>
      <c r="N24" s="95">
        <v>454799839.66000003</v>
      </c>
      <c r="O24" s="95">
        <v>398785739.66000003</v>
      </c>
      <c r="P24" s="69">
        <f t="shared" si="1"/>
        <v>0.6974582631504207</v>
      </c>
      <c r="Q24" s="70">
        <f t="shared" si="2"/>
        <v>0.6974582631504207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180416360</v>
      </c>
      <c r="L25" s="95">
        <v>180416360</v>
      </c>
      <c r="M25" s="95">
        <v>130140481.68000001</v>
      </c>
      <c r="N25" s="95">
        <v>130140481.68000001</v>
      </c>
      <c r="O25" s="95">
        <v>112349581.68000001</v>
      </c>
      <c r="P25" s="69">
        <f t="shared" si="1"/>
        <v>0.72133414996289702</v>
      </c>
      <c r="Q25" s="70">
        <f t="shared" si="2"/>
        <v>0.72133414996289702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521665440</v>
      </c>
      <c r="L26" s="95">
        <v>521665440</v>
      </c>
      <c r="M26" s="95">
        <v>341626575.67000002</v>
      </c>
      <c r="N26" s="95">
        <v>341626575.67000002</v>
      </c>
      <c r="O26" s="95">
        <v>299614675.67000002</v>
      </c>
      <c r="P26" s="69">
        <f t="shared" si="1"/>
        <v>0.65487676482843105</v>
      </c>
      <c r="Q26" s="70">
        <f t="shared" si="2"/>
        <v>0.65487676482843105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391249080</v>
      </c>
      <c r="L27" s="95">
        <v>391249080</v>
      </c>
      <c r="M27" s="95">
        <v>228460275.66999999</v>
      </c>
      <c r="N27" s="95">
        <v>228460275.66999999</v>
      </c>
      <c r="O27" s="95">
        <v>200448875.66999999</v>
      </c>
      <c r="P27" s="69">
        <f t="shared" si="1"/>
        <v>0.58392540033576557</v>
      </c>
      <c r="Q27" s="70">
        <f t="shared" si="2"/>
        <v>0.58392540033576557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2738883000</v>
      </c>
      <c r="M28" s="94">
        <f>SUM(M29:M34)</f>
        <v>1202868994</v>
      </c>
      <c r="N28" s="94">
        <f>SUM(N29:N34)</f>
        <v>1202868994</v>
      </c>
      <c r="O28" s="94">
        <f>SUM(O29:O34)</f>
        <v>1202868994</v>
      </c>
      <c r="P28" s="69">
        <f t="shared" si="1"/>
        <v>0.43918232140620828</v>
      </c>
      <c r="Q28" s="70">
        <f t="shared" si="2"/>
        <v>0.43918232140620828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1232497350</v>
      </c>
      <c r="M29" s="95">
        <v>609131268</v>
      </c>
      <c r="N29" s="95">
        <v>609131268</v>
      </c>
      <c r="O29" s="95">
        <v>609131268</v>
      </c>
      <c r="P29" s="69">
        <f t="shared" si="1"/>
        <v>0.49422521516983381</v>
      </c>
      <c r="Q29" s="70">
        <f t="shared" si="2"/>
        <v>0.49422521516983381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273888300</v>
      </c>
      <c r="M30" s="95">
        <v>19178226</v>
      </c>
      <c r="N30" s="95">
        <v>19178226</v>
      </c>
      <c r="O30" s="95">
        <v>19178226</v>
      </c>
      <c r="P30" s="69">
        <f t="shared" si="1"/>
        <v>7.0022071041369788E-2</v>
      </c>
      <c r="Q30" s="70">
        <f t="shared" si="2"/>
        <v>7.0022071041369788E-2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82166490</v>
      </c>
      <c r="M31" s="95">
        <v>46267539</v>
      </c>
      <c r="N31" s="95">
        <v>46267539</v>
      </c>
      <c r="O31" s="95">
        <v>46267539</v>
      </c>
      <c r="P31" s="69">
        <f t="shared" si="1"/>
        <v>0.56309499164440391</v>
      </c>
      <c r="Q31" s="70">
        <f t="shared" si="2"/>
        <v>0.56309499164440391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985997880</v>
      </c>
      <c r="M32" s="95">
        <v>471144571</v>
      </c>
      <c r="N32" s="95">
        <v>471144571</v>
      </c>
      <c r="O32" s="95">
        <v>471144571</v>
      </c>
      <c r="P32" s="69">
        <f t="shared" si="1"/>
        <v>0.47783527790140889</v>
      </c>
      <c r="Q32" s="70">
        <f t="shared" si="2"/>
        <v>0.47783527790140889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54777660</v>
      </c>
      <c r="M33" s="95">
        <v>10110514</v>
      </c>
      <c r="N33" s="95">
        <v>10110514</v>
      </c>
      <c r="O33" s="95">
        <v>10110514</v>
      </c>
      <c r="P33" s="69">
        <f t="shared" si="1"/>
        <v>0.18457367474258668</v>
      </c>
      <c r="Q33" s="70">
        <f t="shared" si="2"/>
        <v>0.18457367474258668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109555320</v>
      </c>
      <c r="M34" s="95">
        <v>47036876</v>
      </c>
      <c r="N34" s="95">
        <v>47036876</v>
      </c>
      <c r="O34" s="95">
        <v>47036876</v>
      </c>
      <c r="P34" s="69">
        <f t="shared" si="1"/>
        <v>0.42934360467387617</v>
      </c>
      <c r="Q34" s="70">
        <f t="shared" si="2"/>
        <v>0.42934360467387617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1254582000</v>
      </c>
      <c r="L35" s="94">
        <v>0</v>
      </c>
      <c r="M35" s="94">
        <v>0</v>
      </c>
      <c r="N35" s="94">
        <v>0</v>
      </c>
      <c r="O35" s="94">
        <v>0</v>
      </c>
      <c r="P35" s="69">
        <f t="shared" si="1"/>
        <v>0</v>
      </c>
      <c r="Q35" s="70">
        <f t="shared" si="2"/>
        <v>0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9138619177.9900017</v>
      </c>
      <c r="M36" s="94">
        <f>M37+M41+M53</f>
        <v>7001801227.5100002</v>
      </c>
      <c r="N36" s="94">
        <f>N37+N41+N53</f>
        <v>3590140378.0099998</v>
      </c>
      <c r="O36" s="94">
        <f>O37+O41+O53</f>
        <v>3569487770.3499994</v>
      </c>
      <c r="P36" s="69">
        <f t="shared" si="1"/>
        <v>0.68664006138846256</v>
      </c>
      <c r="Q36" s="70">
        <f t="shared" si="2"/>
        <v>0.35207143554211434</v>
      </c>
      <c r="R36" s="111"/>
      <c r="S36" s="117"/>
      <c r="T36" s="117">
        <f>S36-O36</f>
        <v>-3569487770.3499994</v>
      </c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313726700</v>
      </c>
      <c r="L37" s="94">
        <f>SUM(L38:L40)</f>
        <v>190436060</v>
      </c>
      <c r="M37" s="94">
        <f>SUM(M38:M40)</f>
        <v>400000</v>
      </c>
      <c r="N37" s="94">
        <f>SUM(N38:N40)</f>
        <v>400000</v>
      </c>
      <c r="O37" s="94">
        <f>SUM(O38:O40)</f>
        <v>400000</v>
      </c>
      <c r="P37" s="69">
        <f t="shared" si="1"/>
        <v>1.27499508330021E-3</v>
      </c>
      <c r="Q37" s="70">
        <f t="shared" si="2"/>
        <v>1.27499508330021E-3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91200000</v>
      </c>
      <c r="L38" s="95">
        <v>400000</v>
      </c>
      <c r="M38" s="95">
        <v>400000</v>
      </c>
      <c r="N38" s="95">
        <v>400000</v>
      </c>
      <c r="O38" s="95">
        <v>400000</v>
      </c>
      <c r="P38" s="69">
        <f t="shared" si="1"/>
        <v>4.3859649122807015E-3</v>
      </c>
      <c r="Q38" s="70">
        <f t="shared" si="2"/>
        <v>4.3859649122807015E-3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>
        <v>12676700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f t="shared" si="1"/>
        <v>0</v>
      </c>
      <c r="Q39" s="70">
        <f t="shared" si="2"/>
        <v>0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>
        <v>190036060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276098606</v>
      </c>
      <c r="L41" s="94">
        <f>SUM(L42:L52)</f>
        <v>67263080</v>
      </c>
      <c r="M41" s="94">
        <f>SUM(M42:M52)</f>
        <v>66751576</v>
      </c>
      <c r="N41" s="94">
        <f>SUM(N42:N52)</f>
        <v>5696376</v>
      </c>
      <c r="O41" s="94">
        <f>SUM(O42:O52)</f>
        <v>5696376</v>
      </c>
      <c r="P41" s="69">
        <f t="shared" si="1"/>
        <v>0.24176716053394345</v>
      </c>
      <c r="Q41" s="70">
        <f t="shared" si="2"/>
        <v>2.0631672439519671E-2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10000000</v>
      </c>
      <c r="M42" s="95">
        <v>10000000</v>
      </c>
      <c r="N42" s="95" t="s">
        <v>24</v>
      </c>
      <c r="O42" s="95" t="s">
        <v>24</v>
      </c>
      <c r="P42" s="69">
        <f t="shared" si="1"/>
        <v>1</v>
      </c>
      <c r="Q42" s="70">
        <f t="shared" si="2"/>
        <v>0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42292500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f t="shared" si="1"/>
        <v>0</v>
      </c>
      <c r="Q43" s="70">
        <f t="shared" si="2"/>
        <v>0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22971800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f t="shared" si="1"/>
        <v>0</v>
      </c>
      <c r="Q44" s="70">
        <f t="shared" si="2"/>
        <v>0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>
        <v>3010700</v>
      </c>
      <c r="L45" s="95" t="s">
        <v>24</v>
      </c>
      <c r="M45" s="95" t="s">
        <v>24</v>
      </c>
      <c r="N45" s="95" t="s">
        <v>24</v>
      </c>
      <c r="O45" s="95" t="s">
        <v>24</v>
      </c>
      <c r="P45" s="69">
        <f t="shared" si="1"/>
        <v>0</v>
      </c>
      <c r="Q45" s="70">
        <f t="shared" si="2"/>
        <v>0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47911504</v>
      </c>
      <c r="M46" s="95">
        <v>47400000</v>
      </c>
      <c r="N46" s="95">
        <v>1106800</v>
      </c>
      <c r="O46" s="95">
        <v>1106800</v>
      </c>
      <c r="P46" s="69">
        <f t="shared" si="1"/>
        <v>0.66577273333669873</v>
      </c>
      <c r="Q46" s="70">
        <f t="shared" si="2"/>
        <v>1.5545933781794476E-2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>
        <v>20500000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f t="shared" si="1"/>
        <v>0</v>
      </c>
      <c r="Q48" s="70">
        <f t="shared" si="2"/>
        <v>0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>
        <v>10500000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f t="shared" si="1"/>
        <v>0</v>
      </c>
      <c r="Q49" s="70">
        <f t="shared" si="2"/>
        <v>0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9060000</v>
      </c>
      <c r="L50" s="95">
        <v>1684900</v>
      </c>
      <c r="M50" s="95">
        <v>1684900</v>
      </c>
      <c r="N50" s="95">
        <v>1684900</v>
      </c>
      <c r="O50" s="95">
        <v>1684900</v>
      </c>
      <c r="P50" s="69">
        <f t="shared" si="1"/>
        <v>0.18597130242825607</v>
      </c>
      <c r="Q50" s="70">
        <f t="shared" si="2"/>
        <v>0.18597130242825607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19508000</v>
      </c>
      <c r="L51" s="95">
        <v>2666676</v>
      </c>
      <c r="M51" s="95">
        <v>2666676</v>
      </c>
      <c r="N51" s="95">
        <v>2666676</v>
      </c>
      <c r="O51" s="95">
        <v>2666676</v>
      </c>
      <c r="P51" s="69">
        <f t="shared" si="1"/>
        <v>0.13669653475497232</v>
      </c>
      <c r="Q51" s="70">
        <f t="shared" si="2"/>
        <v>0.13669653475497232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238000</v>
      </c>
      <c r="O52" s="95">
        <v>238000</v>
      </c>
      <c r="P52" s="69">
        <f t="shared" si="1"/>
        <v>0.55970765349842466</v>
      </c>
      <c r="Q52" s="70">
        <f t="shared" si="2"/>
        <v>2.6642084306525017E-2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9607367694</v>
      </c>
      <c r="L53" s="94">
        <f>SUM(L54:L70)</f>
        <v>8880920037.9900017</v>
      </c>
      <c r="M53" s="94">
        <f>SUM(M54:M70)</f>
        <v>6934649651.5100002</v>
      </c>
      <c r="N53" s="94">
        <f>SUM(N54:N70)</f>
        <v>3584044002.0099998</v>
      </c>
      <c r="O53" s="94">
        <f>SUM(O54:O70)</f>
        <v>3563391394.3499994</v>
      </c>
      <c r="P53" s="69">
        <f t="shared" si="1"/>
        <v>0.72180537608036299</v>
      </c>
      <c r="Q53" s="70">
        <f t="shared" si="2"/>
        <v>0.37305161165511647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63956178.729999997</v>
      </c>
      <c r="M54" s="106">
        <v>60835437.729999997</v>
      </c>
      <c r="N54" s="106">
        <v>19775150.379999999</v>
      </c>
      <c r="O54" s="106">
        <v>16972720.43</v>
      </c>
      <c r="P54" s="69">
        <f t="shared" si="1"/>
        <v>0.3261226066365942</v>
      </c>
      <c r="Q54" s="70">
        <f t="shared" si="2"/>
        <v>0.10600932333517107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198293974</v>
      </c>
      <c r="L55" s="95">
        <v>166114193.12</v>
      </c>
      <c r="M55" s="95">
        <v>106508758.12</v>
      </c>
      <c r="N55" s="95">
        <v>62185568.740000002</v>
      </c>
      <c r="O55" s="95">
        <v>55421008.060000002</v>
      </c>
      <c r="P55" s="69">
        <f t="shared" si="1"/>
        <v>0.53712554129355439</v>
      </c>
      <c r="Q55" s="70">
        <f t="shared" si="2"/>
        <v>0.31360291735340379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110680000</v>
      </c>
      <c r="M56" s="95">
        <v>10264687</v>
      </c>
      <c r="N56" s="95">
        <v>9990987</v>
      </c>
      <c r="O56" s="95">
        <v>9990987</v>
      </c>
      <c r="P56" s="69">
        <f t="shared" si="1"/>
        <v>6.9598418643164947E-2</v>
      </c>
      <c r="Q56" s="70">
        <f t="shared" si="2"/>
        <v>6.7742630231629922E-2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58100000</v>
      </c>
      <c r="M57" s="95">
        <v>58100000</v>
      </c>
      <c r="N57" s="95">
        <v>16851144</v>
      </c>
      <c r="O57" s="95">
        <v>16851144</v>
      </c>
      <c r="P57" s="69">
        <f t="shared" si="1"/>
        <v>0.99279339646462683</v>
      </c>
      <c r="Q57" s="70">
        <f t="shared" si="2"/>
        <v>0.28794672093071461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503994451</v>
      </c>
      <c r="L58" s="95">
        <v>353994451</v>
      </c>
      <c r="M58" s="95">
        <v>353994451</v>
      </c>
      <c r="N58" s="95">
        <v>225963020</v>
      </c>
      <c r="O58" s="95">
        <v>225963020</v>
      </c>
      <c r="P58" s="69">
        <f t="shared" si="1"/>
        <v>0.70237767558278141</v>
      </c>
      <c r="Q58" s="70">
        <f t="shared" si="2"/>
        <v>0.4483442616315631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1209146738</v>
      </c>
      <c r="M59" s="95">
        <v>1128939852</v>
      </c>
      <c r="N59" s="95">
        <v>1128579851</v>
      </c>
      <c r="O59" s="95">
        <v>1128579851</v>
      </c>
      <c r="P59" s="69">
        <f t="shared" si="1"/>
        <v>0.90797197723082912</v>
      </c>
      <c r="Q59" s="70">
        <f t="shared" si="2"/>
        <v>0.90768243937883808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497187910</v>
      </c>
      <c r="M60" s="95">
        <v>497187910</v>
      </c>
      <c r="N60" s="95">
        <v>232233174</v>
      </c>
      <c r="O60" s="95">
        <v>232233174</v>
      </c>
      <c r="P60" s="69">
        <f t="shared" si="1"/>
        <v>1</v>
      </c>
      <c r="Q60" s="70">
        <f t="shared" si="2"/>
        <v>0.46709336516247951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2068720492</v>
      </c>
      <c r="L61" s="95">
        <v>1993542663</v>
      </c>
      <c r="M61" s="95">
        <v>1629570721</v>
      </c>
      <c r="N61" s="95">
        <v>574032197.96000004</v>
      </c>
      <c r="O61" s="95">
        <v>574032197.96000004</v>
      </c>
      <c r="P61" s="69">
        <f t="shared" si="1"/>
        <v>0.78771913716799979</v>
      </c>
      <c r="Q61" s="70">
        <f t="shared" si="2"/>
        <v>0.27748175753073173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1109782339</v>
      </c>
      <c r="L62" s="95">
        <v>1000532537</v>
      </c>
      <c r="M62" s="95">
        <v>664506713</v>
      </c>
      <c r="N62" s="95">
        <v>457996675.16000003</v>
      </c>
      <c r="O62" s="95">
        <v>457996675.16000003</v>
      </c>
      <c r="P62" s="69">
        <f t="shared" si="1"/>
        <v>0.5987721102128658</v>
      </c>
      <c r="Q62" s="70">
        <f t="shared" si="2"/>
        <v>0.41269054215864576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1071700000</v>
      </c>
      <c r="M63" s="95">
        <v>1061848224</v>
      </c>
      <c r="N63" s="95">
        <v>355523956</v>
      </c>
      <c r="O63" s="95">
        <v>355523956</v>
      </c>
      <c r="P63" s="69">
        <f t="shared" si="1"/>
        <v>0.93407341968873625</v>
      </c>
      <c r="Q63" s="70">
        <f t="shared" si="2"/>
        <v>0.31274288533554845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1076886875.1400001</v>
      </c>
      <c r="M64" s="95">
        <v>929093053.65999997</v>
      </c>
      <c r="N64" s="95">
        <v>255263965.61000001</v>
      </c>
      <c r="O64" s="95">
        <v>244178348.58000001</v>
      </c>
      <c r="P64" s="69">
        <f t="shared" si="1"/>
        <v>0.82421430685669328</v>
      </c>
      <c r="Q64" s="70">
        <f t="shared" si="2"/>
        <v>0.22644902106622533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163628492</v>
      </c>
      <c r="M65" s="95">
        <v>73702194</v>
      </c>
      <c r="N65" s="95">
        <v>10379752.16</v>
      </c>
      <c r="O65" s="95">
        <v>10379752.16</v>
      </c>
      <c r="P65" s="69">
        <f t="shared" si="1"/>
        <v>0.41657912030028027</v>
      </c>
      <c r="Q65" s="70">
        <f t="shared" si="2"/>
        <v>5.8668375920365876E-2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456514000</v>
      </c>
      <c r="L66" s="95">
        <v>450000000</v>
      </c>
      <c r="M66" s="95">
        <v>198643000</v>
      </c>
      <c r="N66" s="95">
        <v>86410000</v>
      </c>
      <c r="O66" s="95">
        <v>86410000</v>
      </c>
      <c r="P66" s="69">
        <f t="shared" si="1"/>
        <v>0.43513013839663189</v>
      </c>
      <c r="Q66" s="70">
        <f t="shared" si="2"/>
        <v>0.1892822564039657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2853910</v>
      </c>
      <c r="O68" s="95">
        <v>2853910</v>
      </c>
      <c r="P68" s="69">
        <f t="shared" si="1"/>
        <v>1</v>
      </c>
      <c r="Q68" s="70">
        <f t="shared" si="2"/>
        <v>0.18471909385113269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>
        <v>370000000</v>
      </c>
      <c r="M69" s="95" t="s">
        <v>24</v>
      </c>
      <c r="N69" s="95" t="s">
        <v>24</v>
      </c>
      <c r="O69" s="95" t="s">
        <v>24</v>
      </c>
      <c r="P69" s="69">
        <f t="shared" si="1"/>
        <v>0</v>
      </c>
      <c r="Q69" s="70">
        <f t="shared" si="2"/>
        <v>0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280000000</v>
      </c>
      <c r="M70" s="95">
        <v>146004650</v>
      </c>
      <c r="N70" s="95">
        <v>146004650</v>
      </c>
      <c r="O70" s="95">
        <v>146004650</v>
      </c>
      <c r="P70" s="69">
        <f t="shared" si="1"/>
        <v>0.470148607309612</v>
      </c>
      <c r="Q70" s="70">
        <f t="shared" si="2"/>
        <v>0.470148607309612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505919669127.92999</v>
      </c>
      <c r="M71" s="94">
        <f t="shared" si="5"/>
        <v>505848480451.92999</v>
      </c>
      <c r="N71" s="94">
        <f t="shared" si="5"/>
        <v>505848480451.92999</v>
      </c>
      <c r="O71" s="94">
        <f t="shared" si="5"/>
        <v>505848480451.92999</v>
      </c>
      <c r="P71" s="69">
        <f t="shared" si="1"/>
        <v>0.9914676032179186</v>
      </c>
      <c r="Q71" s="70">
        <f t="shared" si="2"/>
        <v>0.9914676032179186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99004000</v>
      </c>
      <c r="M77" s="94">
        <f t="shared" si="10"/>
        <v>28832900</v>
      </c>
      <c r="N77" s="94">
        <f t="shared" si="10"/>
        <v>28832900</v>
      </c>
      <c r="O77" s="94">
        <f t="shared" si="10"/>
        <v>28832900</v>
      </c>
      <c r="P77" s="69">
        <f t="shared" si="8"/>
        <v>0.29122964728697831</v>
      </c>
      <c r="Q77" s="70">
        <f t="shared" si="9"/>
        <v>0.29122964728697831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45541840</v>
      </c>
      <c r="L78" s="95">
        <v>45541840</v>
      </c>
      <c r="M78" s="95">
        <v>21372587</v>
      </c>
      <c r="N78" s="95">
        <v>21372587</v>
      </c>
      <c r="O78" s="95">
        <v>21372587</v>
      </c>
      <c r="P78" s="69">
        <f t="shared" si="8"/>
        <v>0.46929564110716648</v>
      </c>
      <c r="Q78" s="70">
        <f t="shared" si="9"/>
        <v>0.46929564110716648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53462160</v>
      </c>
      <c r="L79" s="95">
        <v>53462160</v>
      </c>
      <c r="M79" s="95">
        <v>7460313</v>
      </c>
      <c r="N79" s="95">
        <v>7460313</v>
      </c>
      <c r="O79" s="95">
        <v>7460313</v>
      </c>
      <c r="P79" s="69">
        <f t="shared" si="8"/>
        <v>0.13954380069941058</v>
      </c>
      <c r="Q79" s="70">
        <f t="shared" si="9"/>
        <v>0.13954380069941058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206045568.93000001</v>
      </c>
      <c r="M80" s="94">
        <f t="shared" si="11"/>
        <v>205027992.93000001</v>
      </c>
      <c r="N80" s="94">
        <f t="shared" si="11"/>
        <v>205027992.93000001</v>
      </c>
      <c r="O80" s="94">
        <f t="shared" si="11"/>
        <v>205027992.93000001</v>
      </c>
      <c r="P80" s="69">
        <f t="shared" si="8"/>
        <v>7.6272457471820251E-2</v>
      </c>
      <c r="Q80" s="70">
        <f t="shared" si="9"/>
        <v>7.6272457471820251E-2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205267209.93000001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493354</v>
      </c>
      <c r="M82" s="95" t="s">
        <v>24</v>
      </c>
      <c r="N82" s="95" t="s">
        <v>24</v>
      </c>
      <c r="O82" s="95" t="s">
        <v>24</v>
      </c>
      <c r="P82" s="108">
        <f t="shared" si="8"/>
        <v>0</v>
      </c>
      <c r="Q82" s="109">
        <f t="shared" si="9"/>
        <v>0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>
        <v>285005</v>
      </c>
      <c r="M83" s="95" t="s">
        <v>24</v>
      </c>
      <c r="N83" s="95" t="s">
        <v>24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51400000000</v>
      </c>
      <c r="L84" s="94">
        <f>+L87+L85</f>
        <v>36462055874.540001</v>
      </c>
      <c r="M84" s="94">
        <f>+M87+M85</f>
        <v>29168482081.440002</v>
      </c>
      <c r="N84" s="94">
        <f>+N87+N85</f>
        <v>14827835866.25</v>
      </c>
      <c r="O84" s="94">
        <f>+O87+O85</f>
        <v>14816528365.25</v>
      </c>
      <c r="P84" s="69">
        <f t="shared" si="8"/>
        <v>0.56748019613696499</v>
      </c>
      <c r="Q84" s="70">
        <f t="shared" si="9"/>
        <v>0.28847929700875485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2958666683.98</v>
      </c>
      <c r="M85" s="94">
        <f>SUM(M86:M86)</f>
        <v>859954711.63999999</v>
      </c>
      <c r="N85" s="94">
        <f>SUM(N86:N86)</f>
        <v>588461039.80999994</v>
      </c>
      <c r="O85" s="94">
        <f>SUM(O86:O86)</f>
        <v>588461039.80999994</v>
      </c>
      <c r="P85" s="69">
        <f t="shared" si="8"/>
        <v>0.14232487446857209</v>
      </c>
      <c r="Q85" s="70">
        <f t="shared" si="9"/>
        <v>9.7391923652445464E-2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2958666683.98</v>
      </c>
      <c r="M86" s="95">
        <v>859954711.63999999</v>
      </c>
      <c r="N86" s="95">
        <v>588461039.80999994</v>
      </c>
      <c r="O86" s="95">
        <v>588461039.80999994</v>
      </c>
      <c r="P86" s="69">
        <f t="shared" si="8"/>
        <v>0.14232487446857209</v>
      </c>
      <c r="Q86" s="70">
        <f t="shared" si="9"/>
        <v>9.7391923652445464E-2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45357804531</v>
      </c>
      <c r="L87" s="94">
        <f>SUM(L88:L94)</f>
        <v>33503389190.560001</v>
      </c>
      <c r="M87" s="94">
        <f>SUM(M88:M94)</f>
        <v>28308527369.800003</v>
      </c>
      <c r="N87" s="94">
        <f>SUM(N88:N94)</f>
        <v>14239374826.440001</v>
      </c>
      <c r="O87" s="94">
        <f>SUM(O88:O94)</f>
        <v>14228067325.440001</v>
      </c>
      <c r="P87" s="69">
        <f t="shared" si="8"/>
        <v>0.62411590822153684</v>
      </c>
      <c r="Q87" s="70">
        <f t="shared" si="9"/>
        <v>0.31393439284981339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1200000000</v>
      </c>
      <c r="L88" s="95" t="s">
        <v>24</v>
      </c>
      <c r="M88" s="95" t="s">
        <v>24</v>
      </c>
      <c r="N88" s="95" t="s">
        <v>24</v>
      </c>
      <c r="O88" s="95" t="s">
        <v>24</v>
      </c>
      <c r="P88" s="108">
        <f t="shared" si="8"/>
        <v>0</v>
      </c>
      <c r="Q88" s="109">
        <f t="shared" si="9"/>
        <v>0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1030000000</v>
      </c>
      <c r="L89" s="95" t="s">
        <v>24</v>
      </c>
      <c r="M89" s="95" t="s">
        <v>24</v>
      </c>
      <c r="N89" s="95" t="s">
        <v>24</v>
      </c>
      <c r="O89" s="95" t="s">
        <v>24</v>
      </c>
      <c r="P89" s="108">
        <f t="shared" si="8"/>
        <v>0</v>
      </c>
      <c r="Q89" s="109">
        <f t="shared" si="9"/>
        <v>0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6675390638</v>
      </c>
      <c r="L90" s="95">
        <v>5370565781.8999996</v>
      </c>
      <c r="M90" s="95">
        <v>3903283962.9000001</v>
      </c>
      <c r="N90" s="95">
        <v>2064300006.49</v>
      </c>
      <c r="O90" s="95">
        <v>2064300006.49</v>
      </c>
      <c r="P90" s="108">
        <f t="shared" si="8"/>
        <v>0.58472742264405597</v>
      </c>
      <c r="Q90" s="109">
        <f t="shared" si="9"/>
        <v>0.309240330406863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34939141583.339996</v>
      </c>
      <c r="L91" s="95">
        <v>27950595699</v>
      </c>
      <c r="M91" s="95">
        <v>24234365697.240002</v>
      </c>
      <c r="N91" s="95">
        <v>12089389981.950001</v>
      </c>
      <c r="O91" s="95">
        <v>12089389981.950001</v>
      </c>
      <c r="P91" s="108">
        <f t="shared" si="8"/>
        <v>0.69361651714979899</v>
      </c>
      <c r="Q91" s="109">
        <f t="shared" si="9"/>
        <v>0.34601279350591074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1251837709.6600001</v>
      </c>
      <c r="L92" s="95">
        <v>163187709.66</v>
      </c>
      <c r="M92" s="95">
        <v>151837709.66</v>
      </c>
      <c r="N92" s="95">
        <v>75974438</v>
      </c>
      <c r="O92" s="95">
        <v>64666937</v>
      </c>
      <c r="P92" s="108">
        <f t="shared" si="8"/>
        <v>0.12129184836686156</v>
      </c>
      <c r="Q92" s="109">
        <f t="shared" si="9"/>
        <v>6.0690325442133153E-2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 t="s">
        <v>24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v>0</v>
      </c>
      <c r="Q93" s="109"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19040000</v>
      </c>
      <c r="M94" s="95">
        <v>19040000</v>
      </c>
      <c r="N94" s="95">
        <v>9710400</v>
      </c>
      <c r="O94" s="95">
        <v>9710400</v>
      </c>
      <c r="P94" s="108">
        <f t="shared" si="8"/>
        <v>7.2828921650003486E-2</v>
      </c>
      <c r="Q94" s="109">
        <f t="shared" si="9"/>
        <v>3.7142750041501776E-2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342147000</v>
      </c>
      <c r="M95" s="94">
        <f t="shared" si="12"/>
        <v>253091500</v>
      </c>
      <c r="N95" s="94">
        <f t="shared" si="12"/>
        <v>252762000</v>
      </c>
      <c r="O95" s="94">
        <f t="shared" si="12"/>
        <v>252762000</v>
      </c>
      <c r="P95" s="69">
        <f t="shared" si="8"/>
        <v>7.224850552472703E-2</v>
      </c>
      <c r="Q95" s="70">
        <f t="shared" si="9"/>
        <v>7.2154445145099916E-2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342147000</v>
      </c>
      <c r="M96" s="94">
        <f t="shared" si="13"/>
        <v>253091500</v>
      </c>
      <c r="N96" s="94">
        <f t="shared" si="13"/>
        <v>252762000</v>
      </c>
      <c r="O96" s="94">
        <f t="shared" si="13"/>
        <v>252762000</v>
      </c>
      <c r="P96" s="69">
        <f t="shared" si="8"/>
        <v>0.71494774011299433</v>
      </c>
      <c r="Q96" s="70">
        <f t="shared" si="9"/>
        <v>0.71401694915254232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339876500</v>
      </c>
      <c r="L97" s="95">
        <v>339876500</v>
      </c>
      <c r="M97" s="95">
        <v>250821000</v>
      </c>
      <c r="N97" s="95">
        <v>250821000</v>
      </c>
      <c r="O97" s="95">
        <v>250821000</v>
      </c>
      <c r="P97" s="69">
        <f t="shared" si="8"/>
        <v>0.73797688277948015</v>
      </c>
      <c r="Q97" s="70">
        <f t="shared" si="9"/>
        <v>0.73797688277948015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463500</v>
      </c>
      <c r="L100" s="95">
        <v>463500</v>
      </c>
      <c r="M100" s="95">
        <v>463500</v>
      </c>
      <c r="N100" s="95">
        <v>134000</v>
      </c>
      <c r="O100" s="95">
        <v>134000</v>
      </c>
      <c r="P100" s="69">
        <f t="shared" si="8"/>
        <v>1</v>
      </c>
      <c r="Q100" s="70">
        <f t="shared" si="9"/>
        <v>0.28910463861920171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0</v>
      </c>
      <c r="M101" s="94">
        <f t="shared" si="14"/>
        <v>0</v>
      </c>
      <c r="N101" s="94">
        <f t="shared" si="14"/>
        <v>0</v>
      </c>
      <c r="O101" s="94">
        <f t="shared" si="14"/>
        <v>0</v>
      </c>
      <c r="P101" s="69">
        <f t="shared" si="8"/>
        <v>0</v>
      </c>
      <c r="Q101" s="70">
        <f t="shared" si="9"/>
        <v>0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 t="s">
        <v>24</v>
      </c>
      <c r="M102" s="148" t="s">
        <v>24</v>
      </c>
      <c r="N102" s="148" t="s">
        <v>24</v>
      </c>
      <c r="O102" s="148" t="s">
        <v>24</v>
      </c>
      <c r="P102" s="149">
        <f t="shared" si="8"/>
        <v>0</v>
      </c>
      <c r="Q102" s="150">
        <f t="shared" si="9"/>
        <v>0</v>
      </c>
      <c r="R102" s="111"/>
      <c r="S102" s="119"/>
    </row>
    <row r="103" spans="1:19" s="25" customFormat="1" thickBot="1" x14ac:dyDescent="0.25">
      <c r="A103" s="169" t="s">
        <v>272</v>
      </c>
      <c r="B103" s="170"/>
      <c r="C103" s="170"/>
      <c r="D103" s="170"/>
      <c r="E103" s="170"/>
      <c r="F103" s="170"/>
      <c r="G103" s="170"/>
      <c r="H103" s="170">
        <v>20</v>
      </c>
      <c r="I103" s="170"/>
      <c r="J103" s="170" t="s">
        <v>266</v>
      </c>
      <c r="K103" s="92">
        <f>K104</f>
        <v>1112621225</v>
      </c>
      <c r="L103" s="92" t="str">
        <f t="shared" ref="L103:O104" si="15">L104</f>
        <v>0,00</v>
      </c>
      <c r="M103" s="92" t="str">
        <f t="shared" si="15"/>
        <v>0,00</v>
      </c>
      <c r="N103" s="92" t="str">
        <f t="shared" si="15"/>
        <v>0,00</v>
      </c>
      <c r="O103" s="92" t="str">
        <f t="shared" si="15"/>
        <v>0,00</v>
      </c>
      <c r="P103" s="65">
        <f t="shared" si="8"/>
        <v>0</v>
      </c>
      <c r="Q103" s="66">
        <f t="shared" si="9"/>
        <v>0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 t="str">
        <f t="shared" si="15"/>
        <v>0,00</v>
      </c>
      <c r="M104" s="94" t="str">
        <f t="shared" si="15"/>
        <v>0,00</v>
      </c>
      <c r="N104" s="94" t="str">
        <f t="shared" si="15"/>
        <v>0,00</v>
      </c>
      <c r="O104" s="94" t="str">
        <f t="shared" si="15"/>
        <v>0,00</v>
      </c>
      <c r="P104" s="69">
        <f t="shared" si="8"/>
        <v>0</v>
      </c>
      <c r="Q104" s="70">
        <f t="shared" si="9"/>
        <v>0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 t="s">
        <v>24</v>
      </c>
      <c r="M105" s="136" t="s">
        <v>24</v>
      </c>
      <c r="N105" s="136" t="s">
        <v>24</v>
      </c>
      <c r="O105" s="136" t="s">
        <v>24</v>
      </c>
      <c r="P105" s="137">
        <f t="shared" si="8"/>
        <v>0</v>
      </c>
      <c r="Q105" s="138">
        <f t="shared" si="9"/>
        <v>0</v>
      </c>
      <c r="R105" s="111"/>
      <c r="S105" s="119"/>
    </row>
    <row r="106" spans="1:19" s="44" customFormat="1" thickBot="1" x14ac:dyDescent="0.25">
      <c r="A106" s="171" t="s">
        <v>22</v>
      </c>
      <c r="B106" s="172"/>
      <c r="C106" s="172"/>
      <c r="D106" s="172"/>
      <c r="E106" s="172"/>
      <c r="F106" s="172"/>
      <c r="G106" s="172"/>
      <c r="H106" s="172"/>
      <c r="I106" s="172"/>
      <c r="J106" s="172"/>
      <c r="K106" s="92">
        <f>K107+K110+K116+K119+K120+K124</f>
        <v>311103640842</v>
      </c>
      <c r="L106" s="92">
        <f t="shared" ref="L106:O106" si="16">L107+L110+L116+L119+L120+L124</f>
        <v>269416746076</v>
      </c>
      <c r="M106" s="92">
        <f t="shared" si="16"/>
        <v>169310262377.14999</v>
      </c>
      <c r="N106" s="92">
        <f t="shared" si="16"/>
        <v>100497747950.39001</v>
      </c>
      <c r="O106" s="92">
        <f t="shared" si="16"/>
        <v>100497747950.39001</v>
      </c>
      <c r="P106" s="65">
        <f t="shared" si="8"/>
        <v>0.54422462533357974</v>
      </c>
      <c r="Q106" s="66">
        <f t="shared" si="9"/>
        <v>0.32303623216492583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5512985374</v>
      </c>
      <c r="M107" s="94">
        <f t="shared" ref="M107:O107" si="17">SUM(M108:M109)</f>
        <v>4581891995.96</v>
      </c>
      <c r="N107" s="94">
        <f t="shared" si="17"/>
        <v>3621141457.3600001</v>
      </c>
      <c r="O107" s="94">
        <f t="shared" si="17"/>
        <v>3621141457.3600001</v>
      </c>
      <c r="P107" s="69">
        <f t="shared" si="8"/>
        <v>0.51179958683471671</v>
      </c>
      <c r="Q107" s="70">
        <f t="shared" si="9"/>
        <v>0.40448327969778081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6194899573</v>
      </c>
      <c r="L108" s="95">
        <v>4438833548</v>
      </c>
      <c r="M108" s="95">
        <v>3841390999.96</v>
      </c>
      <c r="N108" s="95">
        <v>3040271319.8600001</v>
      </c>
      <c r="O108" s="95">
        <v>3040271319.8600001</v>
      </c>
      <c r="P108" s="69">
        <f t="shared" si="8"/>
        <v>0.62008930971252729</v>
      </c>
      <c r="Q108" s="70">
        <f t="shared" si="9"/>
        <v>0.49077007367654385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2757612531</v>
      </c>
      <c r="L109" s="95">
        <v>1074151826</v>
      </c>
      <c r="M109" s="95">
        <v>740500996</v>
      </c>
      <c r="N109" s="95">
        <v>580870137.5</v>
      </c>
      <c r="O109" s="95">
        <v>580870137.5</v>
      </c>
      <c r="P109" s="69">
        <f t="shared" si="8"/>
        <v>0.26852974726346718</v>
      </c>
      <c r="Q109" s="70">
        <f t="shared" si="9"/>
        <v>0.21064240569336171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18701518645</v>
      </c>
      <c r="M110" s="94">
        <f t="shared" si="18"/>
        <v>18165349645</v>
      </c>
      <c r="N110" s="94">
        <f t="shared" si="18"/>
        <v>11799604893</v>
      </c>
      <c r="O110" s="94">
        <f t="shared" si="18"/>
        <v>11799604893</v>
      </c>
      <c r="P110" s="69">
        <f t="shared" si="8"/>
        <v>0.51900998985714286</v>
      </c>
      <c r="Q110" s="70">
        <f t="shared" si="9"/>
        <v>0.33713156837142855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3015349645</v>
      </c>
      <c r="M112" s="95">
        <v>3015349645</v>
      </c>
      <c r="N112" s="95">
        <v>904604893</v>
      </c>
      <c r="O112" s="106">
        <v>904604893</v>
      </c>
      <c r="P112" s="69">
        <f t="shared" si="8"/>
        <v>0.35794748872269705</v>
      </c>
      <c r="Q112" s="70">
        <f t="shared" si="9"/>
        <v>0.10738424655745489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4515580605</v>
      </c>
      <c r="M113" s="95">
        <v>4515580605</v>
      </c>
      <c r="N113" s="95">
        <v>3320000000</v>
      </c>
      <c r="O113" s="106">
        <v>3320000000</v>
      </c>
      <c r="P113" s="69">
        <f t="shared" si="8"/>
        <v>0.61612506549324597</v>
      </c>
      <c r="Q113" s="70">
        <f t="shared" si="9"/>
        <v>0.45299495156228681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2297047000</v>
      </c>
      <c r="M114" s="95">
        <v>2296228000</v>
      </c>
      <c r="N114" s="95">
        <v>1675000000</v>
      </c>
      <c r="O114" s="106">
        <v>1675000000</v>
      </c>
      <c r="P114" s="69">
        <f t="shared" si="8"/>
        <v>0.45523949246629658</v>
      </c>
      <c r="Q114" s="70">
        <f t="shared" si="9"/>
        <v>0.33207771609833464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8873541395</v>
      </c>
      <c r="M115" s="95">
        <v>8338191395</v>
      </c>
      <c r="N115" s="95">
        <v>5900000000</v>
      </c>
      <c r="O115" s="106">
        <v>5900000000</v>
      </c>
      <c r="P115" s="69">
        <f t="shared" si="8"/>
        <v>0.62641359740064606</v>
      </c>
      <c r="Q115" s="70">
        <f t="shared" si="9"/>
        <v>0.4432424310720457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4918259060</v>
      </c>
      <c r="M116" s="94">
        <f t="shared" si="19"/>
        <v>4338259060</v>
      </c>
      <c r="N116" s="94">
        <f t="shared" si="19"/>
        <v>2169129530</v>
      </c>
      <c r="O116" s="94">
        <f t="shared" si="19"/>
        <v>2169129530</v>
      </c>
      <c r="P116" s="69">
        <f t="shared" si="8"/>
        <v>0.25519170941176472</v>
      </c>
      <c r="Q116" s="70">
        <f t="shared" si="9"/>
        <v>0.12759585470588236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4918259060</v>
      </c>
      <c r="M117" s="95">
        <v>4338259060</v>
      </c>
      <c r="N117" s="95">
        <v>2169129530</v>
      </c>
      <c r="O117" s="95">
        <v>2169129530</v>
      </c>
      <c r="P117" s="69">
        <f t="shared" si="8"/>
        <v>0.27114119125000002</v>
      </c>
      <c r="Q117" s="70">
        <f t="shared" si="9"/>
        <v>0.13557059562500001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 t="s">
        <v>24</v>
      </c>
      <c r="M118" s="95" t="s">
        <v>24</v>
      </c>
      <c r="N118" s="95" t="s">
        <v>24</v>
      </c>
      <c r="O118" s="95" t="s">
        <v>24</v>
      </c>
      <c r="P118" s="69">
        <f t="shared" si="8"/>
        <v>0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111549856599</v>
      </c>
      <c r="M119" s="94">
        <f t="shared" si="20"/>
        <v>46640442838</v>
      </c>
      <c r="N119" s="94">
        <f t="shared" si="20"/>
        <v>24700037420.290001</v>
      </c>
      <c r="O119" s="94">
        <f t="shared" si="20"/>
        <v>24700037420.290001</v>
      </c>
      <c r="P119" s="69">
        <f t="shared" si="8"/>
        <v>0.40581055541404237</v>
      </c>
      <c r="Q119" s="70">
        <f t="shared" si="9"/>
        <v>0.21491082190388006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118533965379</v>
      </c>
      <c r="M120" s="94">
        <f t="shared" si="21"/>
        <v>91567668817</v>
      </c>
      <c r="N120" s="94">
        <f t="shared" si="21"/>
        <v>58080589088.800003</v>
      </c>
      <c r="O120" s="94">
        <f t="shared" si="21"/>
        <v>58080589088.800003</v>
      </c>
      <c r="P120" s="69">
        <f t="shared" si="8"/>
        <v>0.73655745365133474</v>
      </c>
      <c r="Q120" s="70">
        <f t="shared" si="9"/>
        <v>0.46719209256393956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14392340419</v>
      </c>
      <c r="M121" s="95">
        <v>14037620847</v>
      </c>
      <c r="N121" s="95">
        <v>7666728027.04</v>
      </c>
      <c r="O121" s="95">
        <v>7666728027.04</v>
      </c>
      <c r="P121" s="69">
        <f t="shared" si="8"/>
        <v>0.81377512156521736</v>
      </c>
      <c r="Q121" s="70">
        <f t="shared" si="9"/>
        <v>0.44444800156753622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97157516180</v>
      </c>
      <c r="M122" s="95">
        <v>32602821991</v>
      </c>
      <c r="N122" s="95">
        <v>17033309393.25</v>
      </c>
      <c r="O122" s="95">
        <v>17033309393.25</v>
      </c>
      <c r="P122" s="69">
        <f t="shared" si="8"/>
        <v>0.33376637125625097</v>
      </c>
      <c r="Q122" s="70">
        <f t="shared" si="9"/>
        <v>0.17437588280669231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118533965379</v>
      </c>
      <c r="M123" s="95">
        <v>91567668817</v>
      </c>
      <c r="N123" s="95">
        <v>58080589088.800003</v>
      </c>
      <c r="O123" s="95">
        <v>58080589088.800003</v>
      </c>
      <c r="P123" s="69">
        <f t="shared" si="8"/>
        <v>0.73655745365133474</v>
      </c>
      <c r="Q123" s="70">
        <f t="shared" si="9"/>
        <v>0.46719209256393956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10200161019</v>
      </c>
      <c r="M124" s="94">
        <f t="shared" si="22"/>
        <v>4016650021.1900001</v>
      </c>
      <c r="N124" s="94">
        <f t="shared" si="22"/>
        <v>127245560.94</v>
      </c>
      <c r="O124" s="94">
        <f t="shared" si="22"/>
        <v>127245560.94</v>
      </c>
      <c r="P124" s="69">
        <f t="shared" si="8"/>
        <v>0.36846184626629075</v>
      </c>
      <c r="Q124" s="70">
        <f t="shared" si="9"/>
        <v>1.1672695919683762E-2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 t="s">
        <v>24</v>
      </c>
      <c r="N125" s="95" t="s">
        <v>24</v>
      </c>
      <c r="O125" s="95" t="s">
        <v>24</v>
      </c>
      <c r="P125" s="69">
        <f t="shared" si="8"/>
        <v>0</v>
      </c>
      <c r="Q125" s="70">
        <f t="shared" si="9"/>
        <v>0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6994755825</v>
      </c>
      <c r="M126" s="95">
        <v>3725318353.8499999</v>
      </c>
      <c r="N126" s="95">
        <v>127245560.94</v>
      </c>
      <c r="O126" s="95">
        <v>127245560.94</v>
      </c>
      <c r="P126" s="69">
        <f t="shared" si="8"/>
        <v>0.53258733357572208</v>
      </c>
      <c r="Q126" s="70">
        <f t="shared" si="9"/>
        <v>1.8191565813521444E-2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2605405194</v>
      </c>
      <c r="M127" s="95">
        <v>291331667.33999997</v>
      </c>
      <c r="N127" s="95" t="s">
        <v>24</v>
      </c>
      <c r="O127" s="95" t="s">
        <v>24</v>
      </c>
      <c r="P127" s="69">
        <f t="shared" si="8"/>
        <v>8.8112162483107048E-2</v>
      </c>
      <c r="Q127" s="70">
        <f t="shared" si="9"/>
        <v>0</v>
      </c>
      <c r="R127" s="124"/>
      <c r="S127" s="121"/>
    </row>
    <row r="128" spans="1:19" s="53" customFormat="1" thickBot="1" x14ac:dyDescent="0.3">
      <c r="A128" s="173" t="s">
        <v>23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96">
        <f>+K10+K103+K106</f>
        <v>915800078067</v>
      </c>
      <c r="L128" s="96">
        <f>+L10+L103+L106</f>
        <v>848306485256.45996</v>
      </c>
      <c r="M128" s="96">
        <f>+M10+M103+M106</f>
        <v>728464491789.03003</v>
      </c>
      <c r="N128" s="96">
        <f>+N10+N103+N106</f>
        <v>641898318775.58008</v>
      </c>
      <c r="O128" s="96">
        <f>+O10+O103+O106</f>
        <v>641270009928.91992</v>
      </c>
      <c r="P128" s="71">
        <f t="shared" si="8"/>
        <v>0.79544052161102297</v>
      </c>
      <c r="Q128" s="72">
        <f t="shared" si="9"/>
        <v>0.70091533528851557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hidden="1" x14ac:dyDescent="0.2">
      <c r="K130" s="101">
        <v>915800078067</v>
      </c>
      <c r="L130" s="101">
        <v>848306485256.45996</v>
      </c>
      <c r="M130" s="101">
        <v>728464491789.03003</v>
      </c>
      <c r="N130" s="101">
        <v>641898318775.57996</v>
      </c>
      <c r="O130" s="101">
        <v>641270009928.92004</v>
      </c>
      <c r="Q130" s="75"/>
    </row>
    <row r="131" spans="1:18" hidden="1" x14ac:dyDescent="0.2">
      <c r="K131" s="101"/>
      <c r="L131" s="101"/>
      <c r="M131" s="101"/>
      <c r="N131" s="101"/>
      <c r="O131" s="101"/>
      <c r="P131" s="75"/>
      <c r="Q131" s="75"/>
    </row>
    <row r="132" spans="1:18" hidden="1" x14ac:dyDescent="0.2">
      <c r="K132" s="110">
        <f>K130-K128</f>
        <v>0</v>
      </c>
      <c r="L132" s="110">
        <f t="shared" ref="L132:O132" si="23">L130-L128</f>
        <v>0</v>
      </c>
      <c r="M132" s="110">
        <f t="shared" si="23"/>
        <v>0</v>
      </c>
      <c r="N132" s="110">
        <f t="shared" si="23"/>
        <v>0</v>
      </c>
      <c r="O132" s="110">
        <f t="shared" si="23"/>
        <v>0</v>
      </c>
    </row>
    <row r="133" spans="1:18" hidden="1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2022-08-19T12:38:45Z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