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101C59E9-F913-44CC-8518-B10A52B63AB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4" l="1"/>
  <c r="P14" i="4"/>
  <c r="P15" i="4"/>
  <c r="P16" i="4"/>
  <c r="P17" i="4"/>
  <c r="P18" i="4"/>
  <c r="P19" i="4"/>
  <c r="P21" i="4"/>
  <c r="P22" i="4"/>
  <c r="P23" i="4"/>
  <c r="P24" i="4"/>
  <c r="P25" i="4"/>
  <c r="P26" i="4"/>
  <c r="P27" i="4"/>
  <c r="Q126" i="4" l="1"/>
  <c r="P126" i="4"/>
  <c r="Q124" i="4"/>
  <c r="P124" i="4"/>
  <c r="Q123" i="4"/>
  <c r="P123" i="4"/>
  <c r="Q122" i="4"/>
  <c r="P122" i="4"/>
  <c r="Q119" i="4"/>
  <c r="P119" i="4"/>
  <c r="Q118" i="4"/>
  <c r="P118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08" i="4"/>
  <c r="P108" i="4"/>
  <c r="Q107" i="4"/>
  <c r="P107" i="4"/>
  <c r="Q102" i="4"/>
  <c r="P102" i="4"/>
  <c r="Q101" i="4"/>
  <c r="P101" i="4"/>
  <c r="Q100" i="4"/>
  <c r="P100" i="4"/>
  <c r="Q99" i="4"/>
  <c r="P99" i="4"/>
  <c r="Q98" i="4"/>
  <c r="P98" i="4"/>
  <c r="Q97" i="4"/>
  <c r="P97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5" i="4"/>
  <c r="P85" i="4"/>
  <c r="Q84" i="4"/>
  <c r="P84" i="4"/>
  <c r="Q81" i="4"/>
  <c r="P81" i="4"/>
  <c r="Q80" i="4"/>
  <c r="P80" i="4"/>
  <c r="Q79" i="4"/>
  <c r="P79" i="4"/>
  <c r="Q77" i="4"/>
  <c r="Q76" i="4"/>
  <c r="Q74" i="4"/>
  <c r="P74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1" i="4"/>
  <c r="P41" i="4"/>
  <c r="Q40" i="4"/>
  <c r="P40" i="4"/>
  <c r="Q39" i="4"/>
  <c r="P39" i="4"/>
  <c r="Q38" i="4"/>
  <c r="P38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7" i="4"/>
  <c r="Q26" i="4"/>
  <c r="Q25" i="4"/>
  <c r="Q24" i="4"/>
  <c r="Q23" i="4"/>
  <c r="Q22" i="4"/>
  <c r="Q21" i="4"/>
  <c r="Q19" i="4"/>
  <c r="Q18" i="4"/>
  <c r="Q17" i="4"/>
  <c r="Q16" i="4"/>
  <c r="Q15" i="4"/>
  <c r="Q14" i="4"/>
  <c r="Q13" i="4"/>
  <c r="K109" i="4" l="1"/>
  <c r="L109" i="4"/>
  <c r="M109" i="4"/>
  <c r="N109" i="4"/>
  <c r="Q109" i="4" s="1"/>
  <c r="O109" i="4"/>
  <c r="P109" i="4" l="1"/>
  <c r="O83" i="4"/>
  <c r="L83" i="4"/>
  <c r="M83" i="4"/>
  <c r="N83" i="4"/>
  <c r="K83" i="4"/>
  <c r="Q83" i="4" l="1"/>
  <c r="P83" i="4"/>
  <c r="O101" i="4"/>
  <c r="N101" i="4"/>
  <c r="M101" i="4"/>
  <c r="L101" i="4"/>
  <c r="K101" i="4"/>
  <c r="O121" i="4" l="1"/>
  <c r="N121" i="4"/>
  <c r="M121" i="4"/>
  <c r="L121" i="4"/>
  <c r="K121" i="4"/>
  <c r="P121" i="4" l="1"/>
  <c r="Q121" i="4"/>
  <c r="O110" i="4"/>
  <c r="N110" i="4"/>
  <c r="M110" i="4"/>
  <c r="L110" i="4"/>
  <c r="K110" i="4"/>
  <c r="O86" i="4"/>
  <c r="N86" i="4"/>
  <c r="M86" i="4"/>
  <c r="L86" i="4"/>
  <c r="K86" i="4"/>
  <c r="K82" i="4" s="1"/>
  <c r="P86" i="4" l="1"/>
  <c r="Q110" i="4"/>
  <c r="P110" i="4"/>
  <c r="Q86" i="4"/>
  <c r="O37" i="4"/>
  <c r="O82" i="4" l="1"/>
  <c r="L106" i="4" l="1"/>
  <c r="O125" i="4"/>
  <c r="N125" i="4"/>
  <c r="M125" i="4"/>
  <c r="L125" i="4"/>
  <c r="K125" i="4"/>
  <c r="O120" i="4"/>
  <c r="N120" i="4"/>
  <c r="Q120" i="4" s="1"/>
  <c r="M120" i="4"/>
  <c r="L120" i="4"/>
  <c r="K120" i="4"/>
  <c r="O117" i="4"/>
  <c r="N117" i="4"/>
  <c r="M117" i="4"/>
  <c r="L117" i="4"/>
  <c r="K117" i="4"/>
  <c r="O104" i="4"/>
  <c r="N104" i="4"/>
  <c r="L104" i="4"/>
  <c r="K104" i="4"/>
  <c r="O106" i="4"/>
  <c r="N106" i="4"/>
  <c r="M106" i="4"/>
  <c r="K106" i="4"/>
  <c r="N82" i="4"/>
  <c r="Q82" i="4" s="1"/>
  <c r="M82" i="4"/>
  <c r="P82" i="4" s="1"/>
  <c r="L82" i="4"/>
  <c r="O96" i="4"/>
  <c r="N96" i="4"/>
  <c r="M96" i="4"/>
  <c r="L96" i="4"/>
  <c r="K96" i="4"/>
  <c r="O78" i="4"/>
  <c r="N78" i="4"/>
  <c r="M78" i="4"/>
  <c r="L78" i="4"/>
  <c r="K78" i="4"/>
  <c r="O75" i="4"/>
  <c r="O71" i="4" s="1"/>
  <c r="N75" i="4"/>
  <c r="M75" i="4"/>
  <c r="L75" i="4"/>
  <c r="K73" i="4"/>
  <c r="K72" i="4" s="1"/>
  <c r="K75" i="4"/>
  <c r="Q117" i="4" l="1"/>
  <c r="P117" i="4"/>
  <c r="P120" i="4"/>
  <c r="K71" i="4"/>
  <c r="L71" i="4"/>
  <c r="P106" i="4"/>
  <c r="P96" i="4"/>
  <c r="P78" i="4"/>
  <c r="Q78" i="4"/>
  <c r="P125" i="4"/>
  <c r="Q125" i="4"/>
  <c r="Q104" i="4"/>
  <c r="Q106" i="4"/>
  <c r="Q96" i="4"/>
  <c r="Q75" i="4"/>
  <c r="N71" i="4"/>
  <c r="Q71" i="4" s="1"/>
  <c r="P75" i="4"/>
  <c r="M71" i="4"/>
  <c r="P71" i="4" s="1"/>
  <c r="K105" i="4"/>
  <c r="K103" i="4" s="1"/>
  <c r="N95" i="4"/>
  <c r="O105" i="4"/>
  <c r="O103" i="4" s="1"/>
  <c r="N105" i="4"/>
  <c r="M105" i="4"/>
  <c r="L105" i="4"/>
  <c r="L103" i="4" s="1"/>
  <c r="M104" i="4"/>
  <c r="P104" i="4" s="1"/>
  <c r="L95" i="4"/>
  <c r="O95" i="4"/>
  <c r="M95" i="4"/>
  <c r="K95" i="4"/>
  <c r="O73" i="4"/>
  <c r="O72" i="4" s="1"/>
  <c r="N73" i="4"/>
  <c r="Q73" i="4" s="1"/>
  <c r="M73" i="4"/>
  <c r="P73" i="4" s="1"/>
  <c r="L73" i="4"/>
  <c r="L72" i="4" s="1"/>
  <c r="O53" i="4"/>
  <c r="N53" i="4"/>
  <c r="M53" i="4"/>
  <c r="L53" i="4"/>
  <c r="K53" i="4"/>
  <c r="O42" i="4"/>
  <c r="N42" i="4"/>
  <c r="M42" i="4"/>
  <c r="L42" i="4"/>
  <c r="K42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P42" i="4" l="1"/>
  <c r="Q42" i="4"/>
  <c r="Q20" i="4"/>
  <c r="P20" i="4"/>
  <c r="P37" i="4"/>
  <c r="Q37" i="4"/>
  <c r="Q12" i="4"/>
  <c r="P12" i="4"/>
  <c r="P53" i="4"/>
  <c r="Q53" i="4"/>
  <c r="P105" i="4"/>
  <c r="Q105" i="4"/>
  <c r="Q95" i="4"/>
  <c r="P95" i="4"/>
  <c r="M72" i="4"/>
  <c r="P72" i="4" s="1"/>
  <c r="N72" i="4"/>
  <c r="Q72" i="4" s="1"/>
  <c r="M103" i="4"/>
  <c r="P103" i="4" s="1"/>
  <c r="N103" i="4"/>
  <c r="Q103" i="4" s="1"/>
  <c r="M36" i="4"/>
  <c r="N36" i="4"/>
  <c r="L36" i="4"/>
  <c r="O36" i="4"/>
  <c r="K36" i="4"/>
  <c r="P36" i="4" l="1"/>
  <c r="Q36" i="4"/>
  <c r="L28" i="4"/>
  <c r="L11" i="4" s="1"/>
  <c r="M28" i="4"/>
  <c r="N28" i="4"/>
  <c r="O28" i="4"/>
  <c r="O11" i="4" s="1"/>
  <c r="N11" i="4" l="1"/>
  <c r="M11" i="4"/>
  <c r="L10" i="4"/>
  <c r="K28" i="4"/>
  <c r="K11" i="4" s="1"/>
  <c r="Q28" i="4" l="1"/>
  <c r="P28" i="4"/>
  <c r="P11" i="4"/>
  <c r="Q11" i="4"/>
  <c r="M10" i="4"/>
  <c r="M129" i="4" s="1"/>
  <c r="N10" i="4"/>
  <c r="N129" i="4" s="1"/>
  <c r="O10" i="4"/>
  <c r="O129" i="4" s="1"/>
  <c r="L129" i="4"/>
  <c r="K10" i="4" l="1"/>
  <c r="L133" i="4" l="1"/>
  <c r="O133" i="4"/>
  <c r="K129" i="4" l="1"/>
  <c r="N133" i="4"/>
  <c r="M133" i="4"/>
  <c r="Q129" i="4" l="1"/>
  <c r="P129" i="4"/>
  <c r="K133" i="4"/>
  <c r="P10" i="4"/>
  <c r="Q10" i="4"/>
</calcChain>
</file>

<file path=xl/sharedStrings.xml><?xml version="1.0" encoding="utf-8"?>
<sst xmlns="http://schemas.openxmlformats.org/spreadsheetml/2006/main" count="983" uniqueCount="278">
  <si>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</si>
  <si>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</si>
  <si>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</si>
  <si>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</si>
  <si>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</si>
  <si>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</si>
  <si>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</si>
  <si>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</si>
  <si>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</si>
  <si>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</si>
  <si>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</si>
  <si>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</si>
  <si>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</si>
  <si>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</si>
  <si>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</si>
  <si>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</si>
  <si>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</si>
  <si>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</si>
  <si>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</si>
  <si>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</si>
  <si>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</si>
  <si>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</si>
  <si>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</si>
  <si>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</si>
  <si>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</si>
  <si>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</si>
  <si>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</si>
  <si>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</si>
  <si>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</si>
  <si>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</si>
  <si>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</si>
  <si>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</si>
  <si>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</si>
  <si>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</si>
  <si>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</si>
  <si>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</si>
  <si>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</si>
  <si>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</si>
  <si>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</si>
  <si>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</si>
  <si>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</si>
  <si>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</si>
  <si>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</si>
  <si>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</si>
  <si>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</si>
  <si>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</si>
  <si>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</si>
  <si>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</si>
  <si>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</si>
  <si>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</si>
  <si>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</si>
  <si>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</si>
  <si>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</si>
  <si>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</si>
  <si>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</si>
  <si>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</si>
  <si>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</si>
  <si>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</si>
  <si>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</si>
  <si>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</si>
  <si>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</si>
  <si>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</si>
  <si>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</si>
  <si>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</si>
  <si>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</si>
  <si>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</si>
  <si>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</si>
  <si>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</si>
  <si>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</si>
  <si>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</si>
  <si>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</si>
  <si>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</si>
  <si>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</si>
  <si>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</si>
  <si>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</si>
  <si>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</si>
  <si>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</si>
  <si>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</si>
  <si>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</si>
  <si>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</si>
  <si>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</si>
  <si>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</si>
  <si>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</si>
  <si>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</si>
  <si>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</si>
  <si>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</si>
  <si>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</si>
  <si>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</si>
  <si>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</si>
  <si>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</si>
  <si>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</si>
  <si>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</si>
  <si>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</si>
  <si>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</si>
  <si>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</si>
  <si>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</si>
  <si>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</si>
  <si>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</si>
  <si>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</si>
  <si>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</si>
  <si>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</si>
  <si>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</si>
  <si>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</si>
  <si>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</si>
  <si>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</si>
  <si>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</si>
  <si>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</si>
  <si>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</si>
  <si>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</si>
  <si>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</si>
  <si>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</si>
  <si>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</si>
  <si>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</si>
  <si>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</si>
  <si>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</si>
  <si>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</si>
  <si>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</si>
  <si>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</si>
  <si>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</si>
  <si>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</si>
  <si>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</si>
  <si>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</si>
  <si>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</si>
  <si>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</si>
  <si>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</si>
  <si>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</si>
  <si>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</si>
  <si>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</si>
  <si>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</si>
  <si>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</si>
  <si>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</si>
  <si>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</si>
  <si>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</si>
  <si>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</si>
  <si>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</si>
  <si>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</si>
  <si>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</si>
  <si>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</si>
  <si>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</si>
  <si>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</si>
  <si>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</si>
  <si>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</si>
  <si>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</si>
  <si>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</si>
  <si>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</si>
  <si>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</si>
  <si>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</si>
  <si>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</si>
  <si>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</si>
  <si>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</si>
  <si>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</si>
  <si>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</si>
  <si>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</si>
  <si>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</si>
  <si>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</si>
  <si>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</si>
  <si>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</si>
  <si>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</si>
  <si>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</si>
  <si>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</si>
  <si>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</si>
  <si>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</si>
  <si>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</si>
  <si>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</si>
  <si>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</si>
  <si>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</si>
  <si>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</si>
  <si>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</si>
  <si>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</si>
  <si>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</si>
  <si>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</si>
  <si>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</si>
  <si>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</si>
  <si>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</si>
  <si>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</si>
  <si>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</si>
  <si>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</si>
  <si>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</si>
  <si>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</si>
  <si>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</si>
  <si>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</si>
  <si>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</si>
  <si>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</si>
  <si>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</si>
  <si>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</si>
  <si>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</si>
  <si>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</si>
  <si>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</si>
  <si>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</si>
  <si>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</si>
  <si>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</si>
  <si>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</si>
  <si>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</si>
  <si>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</si>
  <si>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</si>
  <si>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</si>
  <si>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</si>
  <si>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</si>
  <si>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</si>
  <si>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</si>
  <si>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</si>
  <si>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</si>
  <si>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</si>
  <si>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</si>
  <si>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</si>
  <si>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</si>
  <si>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</si>
  <si>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</si>
  <si>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</si>
  <si>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</si>
  <si>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</si>
  <si>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</si>
  <si>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</si>
  <si>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</si>
  <si>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</si>
  <si>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</si>
  <si>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</si>
  <si>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</si>
  <si>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</si>
  <si>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</si>
  <si>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</si>
  <si>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</si>
  <si>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</si>
  <si>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</si>
  <si>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</si>
  <si>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</si>
  <si>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</si>
  <si>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</si>
  <si>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</si>
  <si>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</si>
  <si>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</si>
  <si>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</si>
  <si>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</si>
  <si>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</si>
  <si>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</si>
  <si>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</si>
  <si>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</si>
  <si>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</si>
  <si>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</si>
  <si>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</si>
  <si>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</si>
  <si>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</si>
  <si>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</si>
  <si>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</si>
  <si>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</si>
  <si>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</si>
  <si>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</si>
  <si>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</si>
  <si>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</si>
  <si>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</si>
  <si>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</si>
  <si>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</si>
  <si>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</si>
  <si>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</si>
  <si>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</si>
  <si>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</si>
  <si>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</si>
  <si>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</si>
  <si>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</si>
  <si>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</si>
  <si>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</si>
  <si>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</si>
  <si>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</si>
  <si>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</si>
  <si>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</si>
  <si>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</si>
  <si>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</si>
  <si>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</si>
  <si>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</si>
  <si>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</si>
  <si>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</si>
  <si>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</si>
  <si>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</si>
  <si>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A-02-01-01-004-005</t>
  </si>
  <si>
    <t>A-05-01-02-006-004</t>
  </si>
  <si>
    <t>EJECUCION PRESUPUESTAL DE GASTOS VIGENCIA 2021</t>
  </si>
  <si>
    <t>A-05-01-02-005-004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</si>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</sst>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40"/>
  <sheetViews>
    <sheetView tabSelected="1" zoomScaleNormal="100" workbookViewId="0">
      <pane xSplit="10" ySplit="9" topLeftCell="M129" activePane="bottomRight" state="frozen"/>
      <selection pane="topRight" activeCell="I1" sqref="I1"/>
      <selection pane="bottomLeft" activeCell="A10" sqref="A10"/>
      <selection pane="bottomRight" activeCell="O131" sqref="O131"/>
    </sheetView>
  </sheetViews>
  <sheetFormatPr baseColWidth="10" defaultColWidth="11.42578125" defaultRowHeight="15" x14ac:dyDescent="0.2"/>
  <cols>
    <col min="1" max="1" width="6.7109375" style="65" bestFit="1" customWidth="1"/>
    <col min="2" max="3" width="5" style="65" bestFit="1" customWidth="1"/>
    <col min="4" max="4" width="4.5703125" style="65" bestFit="1" customWidth="1"/>
    <col min="5" max="5" width="4" style="65" bestFit="1" customWidth="1"/>
    <col min="6" max="6" width="8" style="65" bestFit="1" customWidth="1"/>
    <col min="7" max="7" width="4.140625" style="65" bestFit="1" customWidth="1"/>
    <col min="8" max="8" width="3" style="65" bestFit="1" customWidth="1"/>
    <col min="9" max="9" width="25.85546875" style="65" customWidth="1"/>
    <col min="10" max="10" width="25.5703125" style="66" customWidth="1"/>
    <col min="11" max="12" width="19.42578125" style="109" customWidth="1"/>
    <col min="13" max="13" width="19.5703125" style="109" customWidth="1"/>
    <col min="14" max="14" width="18.140625" style="109" customWidth="1"/>
    <col min="15" max="15" width="18.85546875" style="109" customWidth="1"/>
    <col min="16" max="16" width="15" style="80" customWidth="1"/>
    <col min="17" max="17" width="12.7109375" style="80" customWidth="1"/>
    <col min="18" max="18" width="18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275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277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156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K11+K36+K71+K72+K82+K95</f>
        <v>909179689000</v>
      </c>
      <c r="L10" s="98">
        <f>L11+L36+L71+L72+L82+L95</f>
        <v>873924977818.40002</v>
      </c>
      <c r="M10" s="98">
        <f>M11+M36+M71+M72+M82+M95</f>
        <v>849209427351.68994</v>
      </c>
      <c r="N10" s="98">
        <f>N11+N36+N71+N72+N82+N95</f>
        <v>833586320266.90002</v>
      </c>
      <c r="O10" s="98">
        <f>O11+O36+O71+O72+O82+O95</f>
        <v>833094239017.9801</v>
      </c>
      <c r="P10" s="71">
        <f>+M10/K10</f>
        <v>0.93403915378458258</v>
      </c>
      <c r="Q10" s="72">
        <f>+N10/K10</f>
        <v>0.91685541411924354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26971737000</v>
      </c>
      <c r="L11" s="99">
        <f t="shared" ref="L11:O11" si="0">L12+L20+L28+L35</f>
        <v>22709390205</v>
      </c>
      <c r="M11" s="99">
        <f t="shared" si="0"/>
        <v>11627984447</v>
      </c>
      <c r="N11" s="99">
        <f t="shared" si="0"/>
        <v>11627984447</v>
      </c>
      <c r="O11" s="99">
        <f t="shared" si="0"/>
        <v>11149837426</v>
      </c>
      <c r="P11" s="73">
        <f t="shared" ref="P11:P74" si="1">+M11/K11</f>
        <v>0.43111737471709738</v>
      </c>
      <c r="Q11" s="74">
        <f t="shared" ref="Q11:Q74" si="2">+N11/K11</f>
        <v>0.43111737471709738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17313409000</v>
      </c>
      <c r="L12" s="100">
        <f t="shared" ref="L12:O12" si="3">SUM(L13:L19)</f>
        <v>15420587436</v>
      </c>
      <c r="M12" s="100">
        <f t="shared" si="3"/>
        <v>7562779562</v>
      </c>
      <c r="N12" s="100">
        <f t="shared" si="3"/>
        <v>7562779562</v>
      </c>
      <c r="O12" s="100">
        <f t="shared" si="3"/>
        <v>7562779562</v>
      </c>
      <c r="P12" s="75">
        <f t="shared" si="1"/>
        <v>0.43681631745660254</v>
      </c>
      <c r="Q12" s="76">
        <f t="shared" si="2"/>
        <v>0.43681631745660254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12682087250</v>
      </c>
      <c r="L13" s="101">
        <v>11055314434</v>
      </c>
      <c r="M13" s="101">
        <v>5977440660</v>
      </c>
      <c r="N13" s="101">
        <v>5977440660</v>
      </c>
      <c r="O13" s="101">
        <v>5977440660</v>
      </c>
      <c r="P13" s="75">
        <f t="shared" si="1"/>
        <v>0.4713294067583394</v>
      </c>
      <c r="Q13" s="76">
        <f t="shared" si="2"/>
        <v>0.4713294067583394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1424485462</v>
      </c>
      <c r="L14" s="101">
        <v>1300000000</v>
      </c>
      <c r="M14" s="101">
        <v>860863267</v>
      </c>
      <c r="N14" s="101">
        <v>860863267</v>
      </c>
      <c r="O14" s="101">
        <v>860863267</v>
      </c>
      <c r="P14" s="75">
        <f t="shared" si="1"/>
        <v>0.60433278539138924</v>
      </c>
      <c r="Q14" s="76">
        <f t="shared" si="2"/>
        <v>0.60433278539138924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642736712</v>
      </c>
      <c r="L15" s="101">
        <v>611408926</v>
      </c>
      <c r="M15" s="101">
        <v>27124282</v>
      </c>
      <c r="N15" s="101">
        <v>27124282</v>
      </c>
      <c r="O15" s="101">
        <v>27124282</v>
      </c>
      <c r="P15" s="75">
        <f t="shared" si="1"/>
        <v>4.2201233403328611E-2</v>
      </c>
      <c r="Q15" s="76">
        <f t="shared" si="2"/>
        <v>4.2201233403328611E-2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437165050</v>
      </c>
      <c r="L16" s="101">
        <v>415063227</v>
      </c>
      <c r="M16" s="101">
        <v>262293769</v>
      </c>
      <c r="N16" s="101">
        <v>262293769</v>
      </c>
      <c r="O16" s="101">
        <v>262293769</v>
      </c>
      <c r="P16" s="75">
        <f t="shared" si="1"/>
        <v>0.59998796564363965</v>
      </c>
      <c r="Q16" s="76">
        <f t="shared" si="2"/>
        <v>0.59998796564363965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58075012</v>
      </c>
      <c r="L17" s="101">
        <v>50056125</v>
      </c>
      <c r="M17" s="101" t="s">
        <v>25</v>
      </c>
      <c r="N17" s="101" t="s">
        <v>25</v>
      </c>
      <c r="O17" s="101" t="s">
        <v>25</v>
      </c>
      <c r="P17" s="75">
        <f t="shared" si="1"/>
        <v>0</v>
      </c>
      <c r="Q17" s="76">
        <f t="shared" si="2"/>
        <v>0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1417398809</v>
      </c>
      <c r="L18" s="101">
        <v>1352550783</v>
      </c>
      <c r="M18" s="101">
        <v>18136218</v>
      </c>
      <c r="N18" s="101">
        <v>18136218</v>
      </c>
      <c r="O18" s="101">
        <v>18136218</v>
      </c>
      <c r="P18" s="75">
        <f t="shared" si="1"/>
        <v>1.2795423479151519E-2</v>
      </c>
      <c r="Q18" s="76">
        <f t="shared" si="2"/>
        <v>1.2795423479151519E-2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651460705</v>
      </c>
      <c r="L19" s="101">
        <v>636193941</v>
      </c>
      <c r="M19" s="101">
        <v>416921366</v>
      </c>
      <c r="N19" s="101">
        <v>416921366</v>
      </c>
      <c r="O19" s="101">
        <v>416921366</v>
      </c>
      <c r="P19" s="75">
        <f t="shared" si="1"/>
        <v>0.63997930005617143</v>
      </c>
      <c r="Q19" s="76">
        <f t="shared" si="2"/>
        <v>0.63997930005617143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6354954000</v>
      </c>
      <c r="L20" s="100">
        <f t="shared" ref="L20:O20" si="4">SUM(L21:L27)</f>
        <v>5598040787</v>
      </c>
      <c r="M20" s="100">
        <f t="shared" si="4"/>
        <v>3066837730</v>
      </c>
      <c r="N20" s="100">
        <f t="shared" si="4"/>
        <v>3066837730</v>
      </c>
      <c r="O20" s="111">
        <f t="shared" si="4"/>
        <v>2588690709</v>
      </c>
      <c r="P20" s="75">
        <f t="shared" si="1"/>
        <v>0.48259007539629711</v>
      </c>
      <c r="Q20" s="76">
        <f t="shared" si="2"/>
        <v>0.48259007539629711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1924199932</v>
      </c>
      <c r="L21" s="101">
        <v>1703472007</v>
      </c>
      <c r="M21" s="101">
        <v>853949167.5</v>
      </c>
      <c r="N21" s="101">
        <v>853949167.5</v>
      </c>
      <c r="O21" s="101">
        <v>712949677.5</v>
      </c>
      <c r="P21" s="75">
        <f t="shared" si="1"/>
        <v>0.4437944068589646</v>
      </c>
      <c r="Q21" s="76">
        <f t="shared" si="2"/>
        <v>0.4437944068589646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1319763076</v>
      </c>
      <c r="L22" s="101">
        <v>1203472007</v>
      </c>
      <c r="M22" s="101">
        <v>623258818</v>
      </c>
      <c r="N22" s="101">
        <v>623258818</v>
      </c>
      <c r="O22" s="101">
        <v>520213579</v>
      </c>
      <c r="P22" s="75">
        <f t="shared" si="1"/>
        <v>0.47225053445880766</v>
      </c>
      <c r="Q22" s="76">
        <f t="shared" si="2"/>
        <v>0.47225053445880766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192</v>
      </c>
      <c r="K23" s="101">
        <v>1461619113</v>
      </c>
      <c r="L23" s="101">
        <v>1300000000</v>
      </c>
      <c r="M23" s="101">
        <v>860678961</v>
      </c>
      <c r="N23" s="101">
        <v>860678961</v>
      </c>
      <c r="O23" s="101">
        <v>741013069</v>
      </c>
      <c r="P23" s="75">
        <f t="shared" si="1"/>
        <v>0.58885311046148037</v>
      </c>
      <c r="Q23" s="76">
        <f t="shared" si="2"/>
        <v>0.58885311046148037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673623850</v>
      </c>
      <c r="L24" s="101">
        <v>502905965</v>
      </c>
      <c r="M24" s="101">
        <v>298613500</v>
      </c>
      <c r="N24" s="101">
        <v>298613500</v>
      </c>
      <c r="O24" s="101">
        <v>250968600</v>
      </c>
      <c r="P24" s="75">
        <f t="shared" si="1"/>
        <v>0.44329413217777253</v>
      </c>
      <c r="Q24" s="76">
        <f t="shared" si="2"/>
        <v>0.44329413217777253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133718214</v>
      </c>
      <c r="L25" s="101">
        <v>131246797</v>
      </c>
      <c r="M25" s="101">
        <v>53456897</v>
      </c>
      <c r="N25" s="101">
        <v>53456897</v>
      </c>
      <c r="O25" s="101">
        <v>46226597</v>
      </c>
      <c r="P25" s="75">
        <f t="shared" si="1"/>
        <v>0.39977274150550651</v>
      </c>
      <c r="Q25" s="76">
        <f t="shared" si="2"/>
        <v>0.39977274150550651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505217887</v>
      </c>
      <c r="L26" s="101">
        <v>453472004</v>
      </c>
      <c r="M26" s="101">
        <v>225744531.5</v>
      </c>
      <c r="N26" s="101">
        <v>225744531.5</v>
      </c>
      <c r="O26" s="101">
        <v>190009031.5</v>
      </c>
      <c r="P26" s="75">
        <f t="shared" si="1"/>
        <v>0.44682608693939613</v>
      </c>
      <c r="Q26" s="76">
        <f t="shared" si="2"/>
        <v>0.44682608693939613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336811928</v>
      </c>
      <c r="L27" s="101">
        <v>303472007</v>
      </c>
      <c r="M27" s="101">
        <v>151135855</v>
      </c>
      <c r="N27" s="101">
        <v>151135855</v>
      </c>
      <c r="O27" s="101">
        <v>127310155</v>
      </c>
      <c r="P27" s="75">
        <f t="shared" si="1"/>
        <v>0.44872477022250828</v>
      </c>
      <c r="Q27" s="76">
        <f t="shared" si="2"/>
        <v>0.44872477022250828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2671224000</v>
      </c>
      <c r="L28" s="100">
        <f>SUM(L29:L34)</f>
        <v>1690761982</v>
      </c>
      <c r="M28" s="100">
        <f>SUM(M29:M34)</f>
        <v>998367155</v>
      </c>
      <c r="N28" s="100">
        <f>SUM(N29:N34)</f>
        <v>998367155</v>
      </c>
      <c r="O28" s="100">
        <f>SUM(O29:O34)</f>
        <v>998367155</v>
      </c>
      <c r="P28" s="75">
        <f t="shared" si="1"/>
        <v>0.37374894617598525</v>
      </c>
      <c r="Q28" s="76">
        <f t="shared" si="2"/>
        <v>0.37374894617598525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1212994308</v>
      </c>
      <c r="L29" s="101">
        <v>900017557</v>
      </c>
      <c r="M29" s="101">
        <v>502949150</v>
      </c>
      <c r="N29" s="101">
        <v>502949150</v>
      </c>
      <c r="O29" s="101">
        <v>502949150</v>
      </c>
      <c r="P29" s="75">
        <f t="shared" si="1"/>
        <v>0.41463438590183394</v>
      </c>
      <c r="Q29" s="76">
        <f t="shared" si="2"/>
        <v>0.41463438590183394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248385266</v>
      </c>
      <c r="L30" s="101">
        <v>200034214</v>
      </c>
      <c r="M30" s="101">
        <v>117271349</v>
      </c>
      <c r="N30" s="101">
        <v>117271349</v>
      </c>
      <c r="O30" s="101">
        <v>117271349</v>
      </c>
      <c r="P30" s="75">
        <f t="shared" si="1"/>
        <v>0.47213488500561868</v>
      </c>
      <c r="Q30" s="76">
        <f t="shared" si="2"/>
        <v>0.47213488500561868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54743966</v>
      </c>
      <c r="L31" s="101">
        <v>54700000</v>
      </c>
      <c r="M31" s="101">
        <v>45590260</v>
      </c>
      <c r="N31" s="101">
        <v>45590260</v>
      </c>
      <c r="O31" s="101">
        <v>45590260</v>
      </c>
      <c r="P31" s="75">
        <f t="shared" si="1"/>
        <v>0.83279059467485417</v>
      </c>
      <c r="Q31" s="76">
        <f t="shared" si="2"/>
        <v>0.83279059467485417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1059238409</v>
      </c>
      <c r="L32" s="101">
        <v>448010211</v>
      </c>
      <c r="M32" s="101">
        <v>271351551</v>
      </c>
      <c r="N32" s="101">
        <v>271351551</v>
      </c>
      <c r="O32" s="101">
        <v>271351551</v>
      </c>
      <c r="P32" s="75">
        <f t="shared" si="1"/>
        <v>0.25617608717208062</v>
      </c>
      <c r="Q32" s="76">
        <f t="shared" si="2"/>
        <v>0.25617608717208062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52665758</v>
      </c>
      <c r="L33" s="101">
        <v>45000000</v>
      </c>
      <c r="M33" s="101">
        <v>18467161</v>
      </c>
      <c r="N33" s="101">
        <v>18467161</v>
      </c>
      <c r="O33" s="101">
        <v>18467161</v>
      </c>
      <c r="P33" s="75">
        <f t="shared" si="1"/>
        <v>0.35064834726199134</v>
      </c>
      <c r="Q33" s="76">
        <f t="shared" si="2"/>
        <v>0.35064834726199134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43196293</v>
      </c>
      <c r="L34" s="101">
        <v>43000000</v>
      </c>
      <c r="M34" s="101">
        <v>42737684</v>
      </c>
      <c r="N34" s="101">
        <v>42737684</v>
      </c>
      <c r="O34" s="101">
        <v>42737684</v>
      </c>
      <c r="P34" s="75">
        <f t="shared" si="1"/>
        <v>0.98938313989119386</v>
      </c>
      <c r="Q34" s="76">
        <f t="shared" si="2"/>
        <v>0.98938313989119386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632150000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K37+K42+K53</f>
        <v>10197193000</v>
      </c>
      <c r="L36" s="100">
        <f>L37+L42+L53</f>
        <v>8696865235.4699993</v>
      </c>
      <c r="M36" s="100">
        <f>M37+M42+M53</f>
        <v>5638028429.0699997</v>
      </c>
      <c r="N36" s="100">
        <f>N37+N42+N53</f>
        <v>1591961878.6699998</v>
      </c>
      <c r="O36" s="100">
        <f>O37+O42+O53</f>
        <v>1587392038.6699998</v>
      </c>
      <c r="P36" s="75">
        <f t="shared" si="1"/>
        <v>0.55290004112602353</v>
      </c>
      <c r="Q36" s="76">
        <f t="shared" si="2"/>
        <v>0.15611765695422258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SUM(K38:K41)</f>
        <v>757518000</v>
      </c>
      <c r="L37" s="100">
        <f t="shared" ref="L37:N37" si="5">SUM(L38:L41)</f>
        <v>724432081.39999998</v>
      </c>
      <c r="M37" s="100">
        <f t="shared" si="5"/>
        <v>104583388</v>
      </c>
      <c r="N37" s="100">
        <f t="shared" si="5"/>
        <v>46011550</v>
      </c>
      <c r="O37" s="100">
        <f>SUM(O38:O41)</f>
        <v>46011550</v>
      </c>
      <c r="P37" s="75">
        <f t="shared" si="1"/>
        <v>0.1380605978999839</v>
      </c>
      <c r="Q37" s="76">
        <f t="shared" si="2"/>
        <v>6.073987680820786E-2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190</v>
      </c>
      <c r="J38" s="17" t="s">
        <v>191</v>
      </c>
      <c r="K38" s="101">
        <v>651362966</v>
      </c>
      <c r="L38" s="101">
        <v>638400000</v>
      </c>
      <c r="M38" s="101">
        <v>36974100</v>
      </c>
      <c r="N38" s="101">
        <v>400000</v>
      </c>
      <c r="O38" s="101">
        <v>400000</v>
      </c>
      <c r="P38" s="75">
        <f t="shared" si="1"/>
        <v>5.6764203570026116E-2</v>
      </c>
      <c r="Q38" s="76">
        <f t="shared" si="2"/>
        <v>6.140969334753367E-4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88" t="s">
        <v>59</v>
      </c>
      <c r="F39" s="15" t="s">
        <v>60</v>
      </c>
      <c r="G39" s="21"/>
      <c r="H39" s="15" t="s">
        <v>5</v>
      </c>
      <c r="I39" s="30" t="s">
        <v>273</v>
      </c>
      <c r="J39" s="17" t="s">
        <v>271</v>
      </c>
      <c r="K39" s="101">
        <v>74000000</v>
      </c>
      <c r="L39" s="101">
        <v>64000000</v>
      </c>
      <c r="M39" s="101">
        <v>45611550</v>
      </c>
      <c r="N39" s="101">
        <v>45611550</v>
      </c>
      <c r="O39" s="101">
        <v>45611550</v>
      </c>
      <c r="P39" s="75">
        <f t="shared" si="1"/>
        <v>0.61637229729729726</v>
      </c>
      <c r="Q39" s="76">
        <f t="shared" si="2"/>
        <v>0.61637229729729726</v>
      </c>
      <c r="R39" s="117"/>
      <c r="S39" s="123"/>
    </row>
    <row r="40" spans="1:19" s="27" customFormat="1" ht="41.25" customHeight="1" x14ac:dyDescent="0.2">
      <c r="A40" s="86" t="s">
        <v>26</v>
      </c>
      <c r="B40" s="87" t="s">
        <v>55</v>
      </c>
      <c r="C40" s="87" t="s">
        <v>28</v>
      </c>
      <c r="D40" s="88" t="s">
        <v>28</v>
      </c>
      <c r="E40" s="14" t="s">
        <v>59</v>
      </c>
      <c r="F40" s="15" t="s">
        <v>35</v>
      </c>
      <c r="G40" s="21"/>
      <c r="H40" s="15" t="s">
        <v>5</v>
      </c>
      <c r="I40" s="30" t="s">
        <v>258</v>
      </c>
      <c r="J40" s="17" t="s">
        <v>257</v>
      </c>
      <c r="K40" s="101">
        <v>22379563</v>
      </c>
      <c r="L40" s="101">
        <v>12379563</v>
      </c>
      <c r="M40" s="101">
        <v>12379563</v>
      </c>
      <c r="N40" s="101" t="s">
        <v>25</v>
      </c>
      <c r="O40" s="101" t="s">
        <v>25</v>
      </c>
      <c r="P40" s="75">
        <f t="shared" si="1"/>
        <v>0.55316375033775234</v>
      </c>
      <c r="Q40" s="76">
        <f t="shared" si="2"/>
        <v>0</v>
      </c>
      <c r="R40" s="117"/>
      <c r="S40" s="123"/>
    </row>
    <row r="41" spans="1:19" s="25" customFormat="1" ht="30" customHeight="1" x14ac:dyDescent="0.2">
      <c r="A41" s="12" t="s">
        <v>26</v>
      </c>
      <c r="B41" s="13" t="s">
        <v>55</v>
      </c>
      <c r="C41" s="13" t="s">
        <v>28</v>
      </c>
      <c r="D41" s="14" t="s">
        <v>28</v>
      </c>
      <c r="E41" s="14" t="s">
        <v>59</v>
      </c>
      <c r="F41" s="15" t="s">
        <v>36</v>
      </c>
      <c r="G41" s="14"/>
      <c r="H41" s="15" t="s">
        <v>5</v>
      </c>
      <c r="I41" s="30" t="s">
        <v>193</v>
      </c>
      <c r="J41" s="17" t="s">
        <v>194</v>
      </c>
      <c r="K41" s="101">
        <v>9775471</v>
      </c>
      <c r="L41" s="101">
        <v>9652518.4000000004</v>
      </c>
      <c r="M41" s="101">
        <v>9618175</v>
      </c>
      <c r="N41" s="101" t="s">
        <v>25</v>
      </c>
      <c r="O41" s="101" t="s">
        <v>25</v>
      </c>
      <c r="P41" s="75">
        <f t="shared" si="1"/>
        <v>0.98390911292151551</v>
      </c>
      <c r="Q41" s="76">
        <f t="shared" si="2"/>
        <v>0</v>
      </c>
      <c r="R41" s="124"/>
      <c r="S41" s="123"/>
    </row>
    <row r="42" spans="1:19" s="27" customFormat="1" ht="30" customHeight="1" x14ac:dyDescent="0.2">
      <c r="A42" s="18" t="s">
        <v>26</v>
      </c>
      <c r="B42" s="83" t="s">
        <v>55</v>
      </c>
      <c r="C42" s="83" t="s">
        <v>55</v>
      </c>
      <c r="D42" s="20" t="s">
        <v>28</v>
      </c>
      <c r="E42" s="21"/>
      <c r="F42" s="21"/>
      <c r="G42" s="21"/>
      <c r="H42" s="15" t="s">
        <v>5</v>
      </c>
      <c r="I42" s="29" t="s">
        <v>253</v>
      </c>
      <c r="J42" s="23" t="s">
        <v>187</v>
      </c>
      <c r="K42" s="100">
        <f>SUM(K43:K52)</f>
        <v>190557285</v>
      </c>
      <c r="L42" s="100">
        <f>SUM(L43:L52)</f>
        <v>159711931</v>
      </c>
      <c r="M42" s="100">
        <f>SUM(M43:M52)</f>
        <v>159224784</v>
      </c>
      <c r="N42" s="100">
        <f>SUM(N43:N52)</f>
        <v>14975067</v>
      </c>
      <c r="O42" s="100">
        <f>SUM(O43:O52)</f>
        <v>14975067</v>
      </c>
      <c r="P42" s="75">
        <f t="shared" si="1"/>
        <v>0.83557437334395268</v>
      </c>
      <c r="Q42" s="76">
        <f t="shared" si="2"/>
        <v>7.8585644206675173E-2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34</v>
      </c>
      <c r="G43" s="21"/>
      <c r="H43" s="15" t="s">
        <v>5</v>
      </c>
      <c r="I43" s="30" t="s">
        <v>260</v>
      </c>
      <c r="J43" s="17" t="s">
        <v>259</v>
      </c>
      <c r="K43" s="101">
        <v>2187068</v>
      </c>
      <c r="L43" s="101">
        <v>2187068</v>
      </c>
      <c r="M43" s="101">
        <v>2187068</v>
      </c>
      <c r="N43" s="101" t="s">
        <v>25</v>
      </c>
      <c r="O43" s="101" t="s">
        <v>25</v>
      </c>
      <c r="P43" s="75">
        <f t="shared" si="1"/>
        <v>1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58</v>
      </c>
      <c r="F44" s="15" t="s">
        <v>35</v>
      </c>
      <c r="G44" s="21"/>
      <c r="H44" s="15" t="s">
        <v>5</v>
      </c>
      <c r="I44" s="30" t="s">
        <v>195</v>
      </c>
      <c r="J44" s="17" t="s">
        <v>196</v>
      </c>
      <c r="K44" s="101">
        <v>18433369</v>
      </c>
      <c r="L44" s="101">
        <v>18433369</v>
      </c>
      <c r="M44" s="101">
        <v>18433369</v>
      </c>
      <c r="N44" s="101" t="s">
        <v>25</v>
      </c>
      <c r="O44" s="101" t="s">
        <v>25</v>
      </c>
      <c r="P44" s="75">
        <f t="shared" si="1"/>
        <v>1</v>
      </c>
      <c r="Q44" s="76">
        <f t="shared" si="2"/>
        <v>0</v>
      </c>
      <c r="R44" s="117"/>
      <c r="S44" s="123"/>
    </row>
    <row r="45" spans="1:19" s="27" customFormat="1" ht="63.75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29</v>
      </c>
      <c r="G45" s="21"/>
      <c r="H45" s="15" t="s">
        <v>5</v>
      </c>
      <c r="I45" s="30" t="s">
        <v>262</v>
      </c>
      <c r="J45" s="17" t="s">
        <v>261</v>
      </c>
      <c r="K45" s="101" t="s">
        <v>25</v>
      </c>
      <c r="L45" s="101" t="s">
        <v>25</v>
      </c>
      <c r="M45" s="101" t="s">
        <v>25</v>
      </c>
      <c r="N45" s="101" t="s">
        <v>25</v>
      </c>
      <c r="O45" s="101" t="s">
        <v>25</v>
      </c>
      <c r="P45" s="75" t="e">
        <f t="shared" si="1"/>
        <v>#DIV/0!</v>
      </c>
      <c r="Q45" s="76" t="e">
        <f t="shared" si="2"/>
        <v>#DIV/0!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58</v>
      </c>
      <c r="G46" s="21"/>
      <c r="H46" s="15" t="s">
        <v>5</v>
      </c>
      <c r="I46" s="30" t="s">
        <v>197</v>
      </c>
      <c r="J46" s="17" t="s">
        <v>199</v>
      </c>
      <c r="K46" s="101">
        <v>80914826</v>
      </c>
      <c r="L46" s="101">
        <v>73443594</v>
      </c>
      <c r="M46" s="101">
        <v>72956447</v>
      </c>
      <c r="N46" s="101">
        <v>11531348</v>
      </c>
      <c r="O46" s="101">
        <v>11531348</v>
      </c>
      <c r="P46" s="75">
        <f t="shared" si="1"/>
        <v>0.90164498407251104</v>
      </c>
      <c r="Q46" s="76">
        <f t="shared" si="2"/>
        <v>0.14251217694023097</v>
      </c>
      <c r="R46" s="117"/>
      <c r="S46" s="123"/>
    </row>
    <row r="47" spans="1:19" s="27" customFormat="1" ht="51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32</v>
      </c>
      <c r="G47" s="21"/>
      <c r="H47" s="15" t="s">
        <v>5</v>
      </c>
      <c r="I47" s="30" t="s">
        <v>198</v>
      </c>
      <c r="J47" s="17" t="s">
        <v>200</v>
      </c>
      <c r="K47" s="101">
        <v>56743207</v>
      </c>
      <c r="L47" s="101">
        <v>51731064</v>
      </c>
      <c r="M47" s="101">
        <v>51731064</v>
      </c>
      <c r="N47" s="101" t="s">
        <v>25</v>
      </c>
      <c r="O47" s="101" t="s">
        <v>25</v>
      </c>
      <c r="P47" s="75">
        <f t="shared" si="1"/>
        <v>0.91166972638680788</v>
      </c>
      <c r="Q47" s="76">
        <f t="shared" si="2"/>
        <v>0</v>
      </c>
      <c r="R47" s="117"/>
      <c r="S47" s="123"/>
    </row>
    <row r="48" spans="1:19" s="27" customFormat="1" ht="66" customHeight="1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60</v>
      </c>
      <c r="G48" s="21"/>
      <c r="H48" s="15" t="s">
        <v>5</v>
      </c>
      <c r="I48" s="30" t="s">
        <v>266</v>
      </c>
      <c r="J48" s="17" t="s">
        <v>263</v>
      </c>
      <c r="K48" s="101">
        <v>2381825</v>
      </c>
      <c r="L48" s="101">
        <v>2381825</v>
      </c>
      <c r="M48" s="101">
        <v>2381825</v>
      </c>
      <c r="N48" s="101" t="s">
        <v>25</v>
      </c>
      <c r="O48" s="101" t="s">
        <v>25</v>
      </c>
      <c r="P48" s="75">
        <f t="shared" si="1"/>
        <v>1</v>
      </c>
      <c r="Q48" s="76">
        <f t="shared" si="2"/>
        <v>0</v>
      </c>
      <c r="R48" s="117"/>
      <c r="S48" s="123"/>
    </row>
    <row r="49" spans="1:19" s="27" customFormat="1" ht="24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33</v>
      </c>
      <c r="G49" s="21"/>
      <c r="H49" s="15" t="s">
        <v>5</v>
      </c>
      <c r="I49" s="30" t="s">
        <v>267</v>
      </c>
      <c r="J49" s="17" t="s">
        <v>264</v>
      </c>
      <c r="K49" s="101">
        <v>5000000</v>
      </c>
      <c r="L49" s="101">
        <v>5000000</v>
      </c>
      <c r="M49" s="101">
        <v>5000000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32</v>
      </c>
      <c r="F50" s="15" t="s">
        <v>35</v>
      </c>
      <c r="G50" s="21"/>
      <c r="H50" s="15" t="s">
        <v>5</v>
      </c>
      <c r="I50" s="30" t="s">
        <v>268</v>
      </c>
      <c r="J50" s="17" t="s">
        <v>265</v>
      </c>
      <c r="K50" s="101">
        <v>5000000</v>
      </c>
      <c r="L50" s="101">
        <v>1143696</v>
      </c>
      <c r="M50" s="101">
        <v>1143696</v>
      </c>
      <c r="N50" s="101">
        <v>1143696</v>
      </c>
      <c r="O50" s="101">
        <v>1143696</v>
      </c>
      <c r="P50" s="75">
        <f t="shared" si="1"/>
        <v>0.2287392</v>
      </c>
      <c r="Q50" s="76">
        <f t="shared" si="2"/>
        <v>0.2287392</v>
      </c>
      <c r="R50" s="117"/>
      <c r="S50" s="123"/>
    </row>
    <row r="51" spans="1:19" s="27" customFormat="1" ht="51" customHeight="1" x14ac:dyDescent="0.2">
      <c r="A51" s="18" t="s">
        <v>26</v>
      </c>
      <c r="B51" s="89" t="s">
        <v>55</v>
      </c>
      <c r="C51" s="89" t="s">
        <v>55</v>
      </c>
      <c r="D51" s="15" t="s">
        <v>28</v>
      </c>
      <c r="E51" s="15" t="s">
        <v>59</v>
      </c>
      <c r="F51" s="15" t="s">
        <v>58</v>
      </c>
      <c r="G51" s="21"/>
      <c r="H51" s="15" t="s">
        <v>5</v>
      </c>
      <c r="I51" s="30" t="s">
        <v>201</v>
      </c>
      <c r="J51" s="17" t="s">
        <v>203</v>
      </c>
      <c r="K51" s="101">
        <v>12833194</v>
      </c>
      <c r="L51" s="101">
        <v>2300023</v>
      </c>
      <c r="M51" s="101">
        <v>2300023</v>
      </c>
      <c r="N51" s="101">
        <v>2300023</v>
      </c>
      <c r="O51" s="101">
        <v>2300023</v>
      </c>
      <c r="P51" s="75">
        <f t="shared" si="1"/>
        <v>0.17922451729475919</v>
      </c>
      <c r="Q51" s="76">
        <f t="shared" si="2"/>
        <v>0.17922451729475919</v>
      </c>
      <c r="R51" s="117"/>
      <c r="S51" s="123"/>
    </row>
    <row r="52" spans="1:19" s="25" customFormat="1" ht="38.25" customHeight="1" x14ac:dyDescent="0.2">
      <c r="A52" s="12" t="s">
        <v>26</v>
      </c>
      <c r="B52" s="13" t="s">
        <v>55</v>
      </c>
      <c r="C52" s="13" t="s">
        <v>55</v>
      </c>
      <c r="D52" s="14" t="s">
        <v>28</v>
      </c>
      <c r="E52" s="14" t="s">
        <v>59</v>
      </c>
      <c r="F52" s="14" t="s">
        <v>34</v>
      </c>
      <c r="G52" s="14"/>
      <c r="H52" s="15" t="s">
        <v>5</v>
      </c>
      <c r="I52" s="30" t="s">
        <v>202</v>
      </c>
      <c r="J52" s="17" t="s">
        <v>204</v>
      </c>
      <c r="K52" s="101">
        <v>7063796</v>
      </c>
      <c r="L52" s="101">
        <v>3091292</v>
      </c>
      <c r="M52" s="101">
        <v>3091292</v>
      </c>
      <c r="N52" s="101" t="s">
        <v>25</v>
      </c>
      <c r="O52" s="101" t="s">
        <v>25</v>
      </c>
      <c r="P52" s="75">
        <f t="shared" si="1"/>
        <v>0.43762475586780819</v>
      </c>
      <c r="Q52" s="76">
        <f t="shared" si="2"/>
        <v>0</v>
      </c>
      <c r="R52" s="124"/>
      <c r="S52" s="123"/>
    </row>
    <row r="53" spans="1:19" s="25" customFormat="1" ht="30" customHeight="1" x14ac:dyDescent="0.2">
      <c r="A53" s="18" t="s">
        <v>26</v>
      </c>
      <c r="B53" s="83" t="s">
        <v>55</v>
      </c>
      <c r="C53" s="83" t="s">
        <v>55</v>
      </c>
      <c r="D53" s="84" t="s">
        <v>55</v>
      </c>
      <c r="E53" s="21"/>
      <c r="F53" s="21"/>
      <c r="G53" s="21"/>
      <c r="H53" s="15" t="s">
        <v>5</v>
      </c>
      <c r="I53" s="29" t="s">
        <v>98</v>
      </c>
      <c r="J53" s="23" t="s">
        <v>99</v>
      </c>
      <c r="K53" s="100">
        <f>SUM(K54:K70)</f>
        <v>9249117715</v>
      </c>
      <c r="L53" s="100">
        <f>SUM(L54:L70)</f>
        <v>7812721223.0699997</v>
      </c>
      <c r="M53" s="100">
        <f>SUM(M54:M70)</f>
        <v>5374220257.0699997</v>
      </c>
      <c r="N53" s="100">
        <f>SUM(N54:N70)</f>
        <v>1530975261.6699998</v>
      </c>
      <c r="O53" s="100">
        <f>SUM(O54:O70)</f>
        <v>1526405421.6699998</v>
      </c>
      <c r="P53" s="75">
        <f t="shared" si="1"/>
        <v>0.58105220656389922</v>
      </c>
      <c r="Q53" s="76">
        <f t="shared" si="2"/>
        <v>0.16552662738707502</v>
      </c>
      <c r="R53" s="124"/>
      <c r="S53" s="123"/>
    </row>
    <row r="54" spans="1:19" s="25" customFormat="1" ht="32.25" customHeight="1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60</v>
      </c>
      <c r="F54" s="91" t="s">
        <v>59</v>
      </c>
      <c r="G54" s="14"/>
      <c r="H54" s="15" t="s">
        <v>5</v>
      </c>
      <c r="I54" s="30" t="s">
        <v>205</v>
      </c>
      <c r="J54" s="17" t="s">
        <v>206</v>
      </c>
      <c r="K54" s="101">
        <v>173753418</v>
      </c>
      <c r="L54" s="112">
        <v>73869421.489999995</v>
      </c>
      <c r="M54" s="112">
        <v>73704660.489999995</v>
      </c>
      <c r="N54" s="112">
        <v>13744517.6</v>
      </c>
      <c r="O54" s="112">
        <v>13744517.6</v>
      </c>
      <c r="P54" s="75">
        <f t="shared" si="1"/>
        <v>0.42419114017083676</v>
      </c>
      <c r="Q54" s="76">
        <f t="shared" si="2"/>
        <v>7.9103581145091487E-2</v>
      </c>
      <c r="R54" s="124"/>
      <c r="S54" s="123"/>
    </row>
    <row r="55" spans="1:19" s="25" customFormat="1" ht="36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32</v>
      </c>
      <c r="G55" s="14"/>
      <c r="H55" s="15" t="s">
        <v>5</v>
      </c>
      <c r="I55" s="30" t="s">
        <v>207</v>
      </c>
      <c r="J55" s="17" t="s">
        <v>211</v>
      </c>
      <c r="K55" s="101">
        <v>159944493</v>
      </c>
      <c r="L55" s="101">
        <v>115715232.90000001</v>
      </c>
      <c r="M55" s="101">
        <v>82666857.900000006</v>
      </c>
      <c r="N55" s="101">
        <v>30790192</v>
      </c>
      <c r="O55" s="101">
        <v>30790192</v>
      </c>
      <c r="P55" s="75">
        <f t="shared" si="1"/>
        <v>0.51684716584771695</v>
      </c>
      <c r="Q55" s="76">
        <f t="shared" si="2"/>
        <v>0.1925054837617948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59</v>
      </c>
      <c r="G56" s="14"/>
      <c r="H56" s="15" t="s">
        <v>5</v>
      </c>
      <c r="I56" s="30" t="s">
        <v>208</v>
      </c>
      <c r="J56" s="17" t="s">
        <v>212</v>
      </c>
      <c r="K56" s="101">
        <v>75133760</v>
      </c>
      <c r="L56" s="101">
        <v>74080000</v>
      </c>
      <c r="M56" s="101">
        <v>6830603</v>
      </c>
      <c r="N56" s="101">
        <v>6810603</v>
      </c>
      <c r="O56" s="101">
        <v>6810603</v>
      </c>
      <c r="P56" s="75">
        <f t="shared" si="1"/>
        <v>9.0912567133602795E-2</v>
      </c>
      <c r="Q56" s="76">
        <f t="shared" si="2"/>
        <v>9.0646375211356392E-2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209</v>
      </c>
      <c r="J57" s="17" t="s">
        <v>213</v>
      </c>
      <c r="K57" s="101">
        <v>39782117</v>
      </c>
      <c r="L57" s="101">
        <v>36389182</v>
      </c>
      <c r="M57" s="101">
        <v>36341033</v>
      </c>
      <c r="N57" s="101">
        <v>3636100</v>
      </c>
      <c r="O57" s="101">
        <v>3636100</v>
      </c>
      <c r="P57" s="75">
        <f t="shared" si="1"/>
        <v>0.91350173747666574</v>
      </c>
      <c r="Q57" s="76">
        <f t="shared" si="2"/>
        <v>9.1400364641228124E-2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210</v>
      </c>
      <c r="J58" s="17" t="s">
        <v>214</v>
      </c>
      <c r="K58" s="101">
        <v>343805027</v>
      </c>
      <c r="L58" s="101">
        <v>343805027</v>
      </c>
      <c r="M58" s="101">
        <v>343804943</v>
      </c>
      <c r="N58" s="101">
        <v>138447730</v>
      </c>
      <c r="O58" s="101">
        <v>138447730</v>
      </c>
      <c r="P58" s="75">
        <f t="shared" si="1"/>
        <v>0.99999975567547472</v>
      </c>
      <c r="Q58" s="76">
        <f t="shared" si="2"/>
        <v>0.40269257028635591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215</v>
      </c>
      <c r="J59" s="17" t="s">
        <v>217</v>
      </c>
      <c r="K59" s="101">
        <v>363991830</v>
      </c>
      <c r="L59" s="101">
        <v>635958</v>
      </c>
      <c r="M59" s="101" t="s">
        <v>25</v>
      </c>
      <c r="N59" s="101" t="s">
        <v>25</v>
      </c>
      <c r="O59" s="101" t="s">
        <v>25</v>
      </c>
      <c r="P59" s="75">
        <f t="shared" si="1"/>
        <v>0</v>
      </c>
      <c r="Q59" s="76">
        <f t="shared" si="2"/>
        <v>0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216</v>
      </c>
      <c r="J60" s="17" t="s">
        <v>218</v>
      </c>
      <c r="K60" s="101">
        <v>503218043</v>
      </c>
      <c r="L60" s="101">
        <v>503218043</v>
      </c>
      <c r="M60" s="101">
        <v>503218043</v>
      </c>
      <c r="N60" s="101">
        <v>232233174</v>
      </c>
      <c r="O60" s="101">
        <v>232233174</v>
      </c>
      <c r="P60" s="75">
        <f t="shared" si="1"/>
        <v>1</v>
      </c>
      <c r="Q60" s="76">
        <f t="shared" si="2"/>
        <v>0.46149611928759876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219</v>
      </c>
      <c r="J61" s="17" t="s">
        <v>224</v>
      </c>
      <c r="K61" s="101">
        <v>3136238039</v>
      </c>
      <c r="L61" s="101">
        <v>2599613763</v>
      </c>
      <c r="M61" s="101">
        <v>610676605</v>
      </c>
      <c r="N61" s="101">
        <v>275372776</v>
      </c>
      <c r="O61" s="101">
        <v>275372776</v>
      </c>
      <c r="P61" s="75">
        <f t="shared" si="1"/>
        <v>0.19471628027147975</v>
      </c>
      <c r="Q61" s="76">
        <f t="shared" si="2"/>
        <v>8.7803531675740898E-2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220</v>
      </c>
      <c r="J62" s="17" t="s">
        <v>225</v>
      </c>
      <c r="K62" s="101">
        <v>744020968</v>
      </c>
      <c r="L62" s="101">
        <v>739940858</v>
      </c>
      <c r="M62" s="101">
        <v>659897198</v>
      </c>
      <c r="N62" s="101">
        <v>373404862.48000002</v>
      </c>
      <c r="O62" s="101">
        <v>368835022.48000002</v>
      </c>
      <c r="P62" s="75">
        <f t="shared" si="1"/>
        <v>0.8869336031938283</v>
      </c>
      <c r="Q62" s="76">
        <f t="shared" si="2"/>
        <v>0.50187411180594577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221</v>
      </c>
      <c r="J63" s="17" t="s">
        <v>226</v>
      </c>
      <c r="K63" s="101">
        <v>1054206183</v>
      </c>
      <c r="L63" s="101">
        <v>971330864</v>
      </c>
      <c r="M63" s="101">
        <v>971330864</v>
      </c>
      <c r="N63" s="101">
        <v>41230414</v>
      </c>
      <c r="O63" s="101">
        <v>41230414</v>
      </c>
      <c r="P63" s="75">
        <f t="shared" si="1"/>
        <v>0.92138604351175579</v>
      </c>
      <c r="Q63" s="76">
        <f t="shared" si="2"/>
        <v>3.9110389091694411E-2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222</v>
      </c>
      <c r="J64" s="17" t="s">
        <v>227</v>
      </c>
      <c r="K64" s="101">
        <v>1159033365</v>
      </c>
      <c r="L64" s="101">
        <v>1036660002.6799999</v>
      </c>
      <c r="M64" s="101">
        <v>1036660002.6799999</v>
      </c>
      <c r="N64" s="101">
        <v>136529344.03</v>
      </c>
      <c r="O64" s="101">
        <v>136529344.03</v>
      </c>
      <c r="P64" s="75">
        <f t="shared" si="1"/>
        <v>0.8944177398033748</v>
      </c>
      <c r="Q64" s="76">
        <f t="shared" si="2"/>
        <v>0.11779587038031472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223</v>
      </c>
      <c r="J65" s="17" t="s">
        <v>228</v>
      </c>
      <c r="K65" s="101">
        <v>104941360</v>
      </c>
      <c r="L65" s="101">
        <v>65477413</v>
      </c>
      <c r="M65" s="101">
        <v>65477413</v>
      </c>
      <c r="N65" s="101">
        <v>16281915.560000001</v>
      </c>
      <c r="O65" s="101">
        <v>16281915.560000001</v>
      </c>
      <c r="P65" s="75">
        <f t="shared" si="1"/>
        <v>0.62394286675911192</v>
      </c>
      <c r="Q65" s="76">
        <f t="shared" si="2"/>
        <v>0.15515251145973333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229</v>
      </c>
      <c r="J66" s="17" t="s">
        <v>231</v>
      </c>
      <c r="K66" s="101">
        <v>522964753</v>
      </c>
      <c r="L66" s="101">
        <v>471646753</v>
      </c>
      <c r="M66" s="101">
        <v>470911330</v>
      </c>
      <c r="N66" s="101">
        <v>250000000</v>
      </c>
      <c r="O66" s="101">
        <v>250000000</v>
      </c>
      <c r="P66" s="75">
        <f t="shared" si="1"/>
        <v>0.90046475847292906</v>
      </c>
      <c r="Q66" s="76">
        <f t="shared" si="2"/>
        <v>0.47804368949507386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269</v>
      </c>
      <c r="J67" s="17" t="s">
        <v>270</v>
      </c>
      <c r="K67" s="101">
        <v>95338705</v>
      </c>
      <c r="L67" s="101">
        <v>25338705</v>
      </c>
      <c r="M67" s="101">
        <v>25338705</v>
      </c>
      <c r="N67" s="101" t="s">
        <v>25</v>
      </c>
      <c r="O67" s="101" t="s">
        <v>25</v>
      </c>
      <c r="P67" s="75">
        <f t="shared" si="1"/>
        <v>0.26577563645321173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230</v>
      </c>
      <c r="J68" s="17" t="s">
        <v>232</v>
      </c>
      <c r="K68" s="101">
        <v>24141614</v>
      </c>
      <c r="L68" s="101">
        <v>15000000</v>
      </c>
      <c r="M68" s="101">
        <v>15000000</v>
      </c>
      <c r="N68" s="101">
        <v>1120383</v>
      </c>
      <c r="O68" s="101">
        <v>1120383</v>
      </c>
      <c r="P68" s="75">
        <f t="shared" si="1"/>
        <v>0.62133376832220077</v>
      </c>
      <c r="Q68" s="76">
        <f t="shared" si="2"/>
        <v>4.6408786090275489E-2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254</v>
      </c>
      <c r="J69" s="17" t="s">
        <v>255</v>
      </c>
      <c r="K69" s="101">
        <v>464192288</v>
      </c>
      <c r="L69" s="101">
        <v>460000000</v>
      </c>
      <c r="M69" s="101">
        <v>460000000</v>
      </c>
      <c r="N69" s="101" t="s">
        <v>25</v>
      </c>
      <c r="O69" s="101" t="s">
        <v>25</v>
      </c>
      <c r="P69" s="75">
        <f t="shared" si="1"/>
        <v>0.99096863927218026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284411752</v>
      </c>
      <c r="L70" s="101">
        <v>280000000</v>
      </c>
      <c r="M70" s="101">
        <v>12361999</v>
      </c>
      <c r="N70" s="101">
        <v>11373250</v>
      </c>
      <c r="O70" s="101">
        <v>11373250</v>
      </c>
      <c r="P70" s="75">
        <f t="shared" si="1"/>
        <v>4.346514837403765E-2</v>
      </c>
      <c r="Q70" s="76">
        <f t="shared" si="2"/>
        <v>3.998867810497507E-2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185</v>
      </c>
      <c r="J71" s="23" t="s">
        <v>7</v>
      </c>
      <c r="K71" s="100">
        <f>K75+K78</f>
        <v>4462131000</v>
      </c>
      <c r="L71" s="100">
        <f t="shared" ref="L71:O71" si="6">L75+L78</f>
        <v>147542561</v>
      </c>
      <c r="M71" s="100">
        <f t="shared" si="6"/>
        <v>122639434</v>
      </c>
      <c r="N71" s="100">
        <f t="shared" si="6"/>
        <v>122639434</v>
      </c>
      <c r="O71" s="100">
        <f t="shared" si="6"/>
        <v>122639434</v>
      </c>
      <c r="P71" s="75">
        <f t="shared" si="1"/>
        <v>2.748449877424038E-2</v>
      </c>
      <c r="Q71" s="76">
        <f t="shared" si="2"/>
        <v>2.748449877424038E-2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185</v>
      </c>
      <c r="J72" s="23" t="s">
        <v>7</v>
      </c>
      <c r="K72" s="100">
        <f>K73</f>
        <v>814005400000</v>
      </c>
      <c r="L72" s="100">
        <f t="shared" ref="L72:O72" si="7">L73</f>
        <v>814005400000</v>
      </c>
      <c r="M72" s="100">
        <f t="shared" si="7"/>
        <v>814005400000</v>
      </c>
      <c r="N72" s="100">
        <f t="shared" si="7"/>
        <v>814005400000</v>
      </c>
      <c r="O72" s="100">
        <f t="shared" si="7"/>
        <v>814005400000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91</v>
      </c>
      <c r="E73" s="21"/>
      <c r="F73" s="21"/>
      <c r="G73" s="21"/>
      <c r="H73" s="20">
        <v>21</v>
      </c>
      <c r="I73" s="29" t="s">
        <v>104</v>
      </c>
      <c r="J73" s="23" t="s">
        <v>105</v>
      </c>
      <c r="K73" s="100">
        <f>SUM(K74)</f>
        <v>814005400000</v>
      </c>
      <c r="L73" s="100">
        <f t="shared" ref="L73:O73" si="8">SUM(L74)</f>
        <v>814005400000</v>
      </c>
      <c r="M73" s="100">
        <f t="shared" si="8"/>
        <v>814005400000</v>
      </c>
      <c r="N73" s="100">
        <f t="shared" si="8"/>
        <v>814005400000</v>
      </c>
      <c r="O73" s="100">
        <f t="shared" si="8"/>
        <v>814005400000</v>
      </c>
      <c r="P73" s="75">
        <f t="shared" si="1"/>
        <v>1</v>
      </c>
      <c r="Q73" s="76">
        <f t="shared" si="2"/>
        <v>1</v>
      </c>
      <c r="R73" s="117"/>
      <c r="S73" s="123"/>
    </row>
    <row r="74" spans="1:19" s="27" customFormat="1" ht="45" customHeight="1" x14ac:dyDescent="0.2">
      <c r="A74" s="12" t="s">
        <v>26</v>
      </c>
      <c r="B74" s="89" t="s">
        <v>74</v>
      </c>
      <c r="C74" s="89" t="s">
        <v>74</v>
      </c>
      <c r="D74" s="90" t="s">
        <v>91</v>
      </c>
      <c r="E74" s="15" t="s">
        <v>106</v>
      </c>
      <c r="F74" s="21"/>
      <c r="G74" s="21"/>
      <c r="H74" s="31">
        <v>21</v>
      </c>
      <c r="I74" s="30" t="s">
        <v>107</v>
      </c>
      <c r="J74" s="17" t="s">
        <v>108</v>
      </c>
      <c r="K74" s="101">
        <v>814005400000</v>
      </c>
      <c r="L74" s="101">
        <v>814005400000</v>
      </c>
      <c r="M74" s="101">
        <v>814005400000</v>
      </c>
      <c r="N74" s="101">
        <v>814005400000</v>
      </c>
      <c r="O74" s="101">
        <v>814005400000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54.75" customHeight="1" x14ac:dyDescent="0.2">
      <c r="A75" s="18" t="s">
        <v>26</v>
      </c>
      <c r="B75" s="83" t="s">
        <v>74</v>
      </c>
      <c r="C75" s="83" t="s">
        <v>91</v>
      </c>
      <c r="D75" s="84" t="s">
        <v>55</v>
      </c>
      <c r="E75" s="21" t="s">
        <v>109</v>
      </c>
      <c r="F75" s="21"/>
      <c r="G75" s="21"/>
      <c r="H75" s="20">
        <v>20</v>
      </c>
      <c r="I75" s="29" t="s">
        <v>110</v>
      </c>
      <c r="J75" s="23" t="s">
        <v>111</v>
      </c>
      <c r="K75" s="100">
        <f>SUM(K76:K77)</f>
        <v>96307000</v>
      </c>
      <c r="L75" s="100">
        <f t="shared" ref="L75:O75" si="9">SUM(L76:L77)</f>
        <v>55000000</v>
      </c>
      <c r="M75" s="100">
        <f t="shared" si="9"/>
        <v>32021503</v>
      </c>
      <c r="N75" s="100">
        <f t="shared" si="9"/>
        <v>32021503</v>
      </c>
      <c r="O75" s="100">
        <f t="shared" si="9"/>
        <v>32021503</v>
      </c>
      <c r="P75" s="75">
        <f t="shared" ref="P75:P129" si="10">+M75/K75</f>
        <v>0.33249403470152739</v>
      </c>
      <c r="Q75" s="76">
        <f t="shared" ref="Q75:Q129" si="11">+N75/K75</f>
        <v>0.33249403470152739</v>
      </c>
      <c r="R75" s="117"/>
      <c r="S75" s="123"/>
    </row>
    <row r="76" spans="1:19" s="27" customFormat="1" ht="30" customHeight="1" x14ac:dyDescent="0.2">
      <c r="A76" s="12" t="s">
        <v>26</v>
      </c>
      <c r="B76" s="13" t="s">
        <v>74</v>
      </c>
      <c r="C76" s="13" t="s">
        <v>91</v>
      </c>
      <c r="D76" s="35" t="s">
        <v>55</v>
      </c>
      <c r="E76" s="35" t="s">
        <v>112</v>
      </c>
      <c r="F76" s="35" t="s">
        <v>29</v>
      </c>
      <c r="G76" s="35"/>
      <c r="H76" s="31">
        <v>20</v>
      </c>
      <c r="I76" s="30" t="s">
        <v>113</v>
      </c>
      <c r="J76" s="36" t="s">
        <v>115</v>
      </c>
      <c r="K76" s="101">
        <v>50544981</v>
      </c>
      <c r="L76" s="101">
        <v>45000000</v>
      </c>
      <c r="M76" s="101">
        <v>32021503</v>
      </c>
      <c r="N76" s="101">
        <v>32021503</v>
      </c>
      <c r="O76" s="101">
        <v>32021503</v>
      </c>
      <c r="P76" s="75"/>
      <c r="Q76" s="76">
        <f t="shared" si="11"/>
        <v>0.63352487955233383</v>
      </c>
      <c r="R76" s="117"/>
      <c r="S76" s="123"/>
    </row>
    <row r="77" spans="1:19" s="27" customFormat="1" ht="36" x14ac:dyDescent="0.2">
      <c r="A77" s="12" t="s">
        <v>26</v>
      </c>
      <c r="B77" s="13" t="s">
        <v>74</v>
      </c>
      <c r="C77" s="13" t="s">
        <v>91</v>
      </c>
      <c r="D77" s="35" t="s">
        <v>55</v>
      </c>
      <c r="E77" s="35" t="s">
        <v>112</v>
      </c>
      <c r="F77" s="35" t="s">
        <v>58</v>
      </c>
      <c r="G77" s="35"/>
      <c r="H77" s="31">
        <v>20</v>
      </c>
      <c r="I77" s="30" t="s">
        <v>114</v>
      </c>
      <c r="J77" s="36" t="s">
        <v>116</v>
      </c>
      <c r="K77" s="101">
        <v>45762019</v>
      </c>
      <c r="L77" s="101">
        <v>10000000</v>
      </c>
      <c r="M77" s="101" t="s">
        <v>25</v>
      </c>
      <c r="N77" s="101" t="s">
        <v>25</v>
      </c>
      <c r="O77" s="101" t="s">
        <v>25</v>
      </c>
      <c r="P77" s="75"/>
      <c r="Q77" s="76">
        <f t="shared" si="11"/>
        <v>0</v>
      </c>
      <c r="R77" s="117"/>
      <c r="S77" s="123"/>
    </row>
    <row r="78" spans="1:19" s="25" customFormat="1" ht="30" customHeight="1" x14ac:dyDescent="0.2">
      <c r="A78" s="39" t="s">
        <v>26</v>
      </c>
      <c r="B78" s="85" t="s">
        <v>74</v>
      </c>
      <c r="C78" s="20">
        <v>10</v>
      </c>
      <c r="D78" s="85" t="s">
        <v>28</v>
      </c>
      <c r="E78" s="32" t="s">
        <v>0</v>
      </c>
      <c r="F78" s="32"/>
      <c r="G78" s="32"/>
      <c r="H78" s="20">
        <v>20</v>
      </c>
      <c r="I78" s="29" t="s">
        <v>117</v>
      </c>
      <c r="J78" s="33" t="s">
        <v>118</v>
      </c>
      <c r="K78" s="100">
        <f>SUM(K79:K81)</f>
        <v>4365824000</v>
      </c>
      <c r="L78" s="100">
        <f t="shared" ref="L78:O78" si="12">SUM(L79:L81)</f>
        <v>92542561</v>
      </c>
      <c r="M78" s="100">
        <f t="shared" si="12"/>
        <v>90617931</v>
      </c>
      <c r="N78" s="100">
        <f t="shared" si="12"/>
        <v>90617931</v>
      </c>
      <c r="O78" s="100">
        <f t="shared" si="12"/>
        <v>90617931</v>
      </c>
      <c r="P78" s="75">
        <f t="shared" si="10"/>
        <v>2.075620341085669E-2</v>
      </c>
      <c r="Q78" s="76">
        <f t="shared" si="11"/>
        <v>2.075620341085669E-2</v>
      </c>
      <c r="R78" s="124"/>
      <c r="S78" s="125"/>
    </row>
    <row r="79" spans="1:19" s="25" customFormat="1" ht="30" customHeight="1" x14ac:dyDescent="0.2">
      <c r="A79" s="34" t="s">
        <v>26</v>
      </c>
      <c r="B79" s="14" t="s">
        <v>74</v>
      </c>
      <c r="C79" s="14">
        <v>10</v>
      </c>
      <c r="D79" s="35" t="s">
        <v>28</v>
      </c>
      <c r="E79" s="92" t="s">
        <v>29</v>
      </c>
      <c r="F79" s="35"/>
      <c r="G79" s="35"/>
      <c r="H79" s="37">
        <v>20</v>
      </c>
      <c r="I79" s="38" t="s">
        <v>119</v>
      </c>
      <c r="J79" s="36" t="s">
        <v>121</v>
      </c>
      <c r="K79" s="101">
        <v>1751000000</v>
      </c>
      <c r="L79" s="101">
        <v>91801266</v>
      </c>
      <c r="M79" s="101">
        <v>90617931</v>
      </c>
      <c r="N79" s="101">
        <v>90617931</v>
      </c>
      <c r="O79" s="101">
        <v>90617931</v>
      </c>
      <c r="P79" s="75">
        <f t="shared" si="10"/>
        <v>5.1752102227298688E-2</v>
      </c>
      <c r="Q79" s="76">
        <f t="shared" si="11"/>
        <v>5.1752102227298688E-2</v>
      </c>
      <c r="R79" s="124"/>
      <c r="S79" s="125"/>
    </row>
    <row r="80" spans="1:19" s="27" customFormat="1" ht="30" customHeight="1" x14ac:dyDescent="0.2">
      <c r="A80" s="34" t="s">
        <v>26</v>
      </c>
      <c r="B80" s="14" t="s">
        <v>74</v>
      </c>
      <c r="C80" s="13" t="s">
        <v>122</v>
      </c>
      <c r="D80" s="15" t="s">
        <v>28</v>
      </c>
      <c r="E80" s="15" t="s">
        <v>58</v>
      </c>
      <c r="F80" s="15"/>
      <c r="G80" s="15"/>
      <c r="H80" s="37">
        <v>20</v>
      </c>
      <c r="I80" s="38" t="s">
        <v>123</v>
      </c>
      <c r="J80" s="17" t="s">
        <v>125</v>
      </c>
      <c r="K80" s="101">
        <v>863824000</v>
      </c>
      <c r="L80" s="101">
        <v>469861</v>
      </c>
      <c r="M80" s="101" t="s">
        <v>25</v>
      </c>
      <c r="N80" s="101" t="s">
        <v>25</v>
      </c>
      <c r="O80" s="101" t="s">
        <v>25</v>
      </c>
      <c r="P80" s="75">
        <f t="shared" si="10"/>
        <v>0</v>
      </c>
      <c r="Q80" s="76">
        <f t="shared" si="11"/>
        <v>0</v>
      </c>
      <c r="R80" s="117"/>
      <c r="S80" s="123"/>
    </row>
    <row r="81" spans="1:19" s="27" customFormat="1" ht="30" customHeight="1" x14ac:dyDescent="0.2">
      <c r="A81" s="12" t="s">
        <v>26</v>
      </c>
      <c r="B81" s="13" t="s">
        <v>74</v>
      </c>
      <c r="C81" s="13" t="s">
        <v>122</v>
      </c>
      <c r="D81" s="14" t="s">
        <v>28</v>
      </c>
      <c r="E81" s="15" t="s">
        <v>32</v>
      </c>
      <c r="F81" s="15"/>
      <c r="G81" s="15"/>
      <c r="H81" s="37">
        <v>20</v>
      </c>
      <c r="I81" s="38" t="s">
        <v>124</v>
      </c>
      <c r="J81" s="17" t="s">
        <v>126</v>
      </c>
      <c r="K81" s="101">
        <v>1751000000</v>
      </c>
      <c r="L81" s="101">
        <v>271434</v>
      </c>
      <c r="M81" s="101" t="s">
        <v>25</v>
      </c>
      <c r="N81" s="101" t="s">
        <v>25</v>
      </c>
      <c r="O81" s="101" t="s">
        <v>25</v>
      </c>
      <c r="P81" s="75">
        <f t="shared" si="10"/>
        <v>0</v>
      </c>
      <c r="Q81" s="76">
        <f t="shared" si="11"/>
        <v>0</v>
      </c>
      <c r="R81" s="124"/>
      <c r="S81" s="123"/>
    </row>
    <row r="82" spans="1:19" s="27" customFormat="1" ht="42" customHeight="1" x14ac:dyDescent="0.2">
      <c r="A82" s="18" t="s">
        <v>26</v>
      </c>
      <c r="B82" s="19">
        <v>5</v>
      </c>
      <c r="C82" s="19"/>
      <c r="D82" s="32"/>
      <c r="E82" s="32"/>
      <c r="F82" s="32"/>
      <c r="G82" s="32"/>
      <c r="H82" s="31">
        <v>20</v>
      </c>
      <c r="I82" s="43" t="s">
        <v>20</v>
      </c>
      <c r="J82" s="33" t="s">
        <v>21</v>
      </c>
      <c r="K82" s="100">
        <f>+K86+K83</f>
        <v>50000000000</v>
      </c>
      <c r="L82" s="100">
        <f>+L86+L83</f>
        <v>28030258229.529999</v>
      </c>
      <c r="M82" s="100">
        <f>+M86+M83</f>
        <v>17481171422.619999</v>
      </c>
      <c r="N82" s="100">
        <f>+N86+N83</f>
        <v>5920675888.2299995</v>
      </c>
      <c r="O82" s="100">
        <f>+O86+O83</f>
        <v>5911311500.3099995</v>
      </c>
      <c r="P82" s="75">
        <f t="shared" si="10"/>
        <v>0.34962342845239996</v>
      </c>
      <c r="Q82" s="76">
        <f t="shared" si="11"/>
        <v>0.11841351776459999</v>
      </c>
      <c r="R82" s="117"/>
      <c r="S82" s="123"/>
    </row>
    <row r="83" spans="1:19" s="27" customFormat="1" ht="42" customHeight="1" x14ac:dyDescent="0.2">
      <c r="A83" s="39" t="s">
        <v>26</v>
      </c>
      <c r="B83" s="85" t="s">
        <v>127</v>
      </c>
      <c r="C83" s="83" t="s">
        <v>28</v>
      </c>
      <c r="D83" s="93">
        <v>1</v>
      </c>
      <c r="E83" s="93"/>
      <c r="F83" s="32"/>
      <c r="G83" s="32"/>
      <c r="H83" s="31">
        <v>20</v>
      </c>
      <c r="I83" s="43" t="s">
        <v>186</v>
      </c>
      <c r="J83" s="33" t="s">
        <v>187</v>
      </c>
      <c r="K83" s="100">
        <f>SUM(K84:K85)</f>
        <v>7834810000</v>
      </c>
      <c r="L83" s="100">
        <f t="shared" ref="L83:O83" si="13">SUM(L84:L85)</f>
        <v>3204307090.1100001</v>
      </c>
      <c r="M83" s="100">
        <f t="shared" si="13"/>
        <v>2835512729.4400001</v>
      </c>
      <c r="N83" s="100">
        <f t="shared" si="13"/>
        <v>447365563.19999999</v>
      </c>
      <c r="O83" s="100">
        <f t="shared" si="13"/>
        <v>447365563.19999999</v>
      </c>
      <c r="P83" s="75">
        <f t="shared" si="10"/>
        <v>0.36191212415361701</v>
      </c>
      <c r="Q83" s="76">
        <f t="shared" si="11"/>
        <v>5.7099733522574254E-2</v>
      </c>
      <c r="R83" s="117"/>
      <c r="S83" s="123"/>
    </row>
    <row r="84" spans="1:19" s="27" customFormat="1" ht="42" customHeight="1" x14ac:dyDescent="0.2">
      <c r="A84" s="34" t="s">
        <v>26</v>
      </c>
      <c r="B84" s="91" t="s">
        <v>127</v>
      </c>
      <c r="C84" s="89" t="s">
        <v>28</v>
      </c>
      <c r="D84" s="92" t="s">
        <v>55</v>
      </c>
      <c r="E84" s="92" t="s">
        <v>35</v>
      </c>
      <c r="F84" s="92" t="s">
        <v>60</v>
      </c>
      <c r="G84" s="35"/>
      <c r="H84" s="37">
        <v>20</v>
      </c>
      <c r="I84" s="42" t="s">
        <v>272</v>
      </c>
      <c r="J84" s="17" t="s">
        <v>271</v>
      </c>
      <c r="K84" s="101">
        <v>43062287</v>
      </c>
      <c r="L84" s="101" t="s">
        <v>25</v>
      </c>
      <c r="M84" s="101" t="s">
        <v>25</v>
      </c>
      <c r="N84" s="101" t="s">
        <v>25</v>
      </c>
      <c r="O84" s="101" t="s">
        <v>25</v>
      </c>
      <c r="P84" s="75">
        <f t="shared" si="10"/>
        <v>0</v>
      </c>
      <c r="Q84" s="76">
        <f t="shared" si="11"/>
        <v>0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127</v>
      </c>
      <c r="C85" s="89" t="s">
        <v>28</v>
      </c>
      <c r="D85" s="92" t="s">
        <v>55</v>
      </c>
      <c r="E85" s="92" t="s">
        <v>35</v>
      </c>
      <c r="F85" s="35" t="s">
        <v>34</v>
      </c>
      <c r="G85" s="35"/>
      <c r="H85" s="37">
        <v>20</v>
      </c>
      <c r="I85" s="42" t="s">
        <v>233</v>
      </c>
      <c r="J85" s="17" t="s">
        <v>204</v>
      </c>
      <c r="K85" s="101">
        <v>7791747713</v>
      </c>
      <c r="L85" s="101">
        <v>3204307090.1100001</v>
      </c>
      <c r="M85" s="101">
        <v>2835512729.4400001</v>
      </c>
      <c r="N85" s="101">
        <v>447365563.19999999</v>
      </c>
      <c r="O85" s="101">
        <v>447365563.19999999</v>
      </c>
      <c r="P85" s="75">
        <f t="shared" si="10"/>
        <v>0.36391228693264033</v>
      </c>
      <c r="Q85" s="76">
        <f t="shared" si="11"/>
        <v>5.7415303944402744E-2</v>
      </c>
      <c r="R85" s="117"/>
      <c r="S85" s="123"/>
    </row>
    <row r="86" spans="1:19" s="27" customFormat="1" ht="30" customHeight="1" x14ac:dyDescent="0.2">
      <c r="A86" s="39" t="s">
        <v>26</v>
      </c>
      <c r="B86" s="85" t="s">
        <v>127</v>
      </c>
      <c r="C86" s="83" t="s">
        <v>28</v>
      </c>
      <c r="D86" s="93" t="s">
        <v>55</v>
      </c>
      <c r="E86" s="93"/>
      <c r="F86" s="32"/>
      <c r="G86" s="32"/>
      <c r="H86" s="31">
        <v>20</v>
      </c>
      <c r="I86" s="43" t="s">
        <v>129</v>
      </c>
      <c r="J86" s="33" t="s">
        <v>130</v>
      </c>
      <c r="K86" s="100">
        <f>SUM(K87:K94)</f>
        <v>42165190000</v>
      </c>
      <c r="L86" s="100">
        <f t="shared" ref="L86:O86" si="14">SUM(L87:L94)</f>
        <v>24825951139.419998</v>
      </c>
      <c r="M86" s="100">
        <f t="shared" si="14"/>
        <v>14645658693.18</v>
      </c>
      <c r="N86" s="100">
        <f t="shared" si="14"/>
        <v>5473310325.0299997</v>
      </c>
      <c r="O86" s="100">
        <f t="shared" si="14"/>
        <v>5463945937.1099997</v>
      </c>
      <c r="P86" s="75">
        <f t="shared" si="10"/>
        <v>0.34734003791231582</v>
      </c>
      <c r="Q86" s="76">
        <f t="shared" si="11"/>
        <v>0.12980637167839157</v>
      </c>
      <c r="R86" s="117"/>
      <c r="S86" s="123"/>
    </row>
    <row r="87" spans="1:19" s="27" customFormat="1" ht="30" customHeight="1" x14ac:dyDescent="0.2">
      <c r="A87" s="39" t="s">
        <v>26</v>
      </c>
      <c r="B87" s="91" t="s">
        <v>127</v>
      </c>
      <c r="C87" s="89" t="s">
        <v>28</v>
      </c>
      <c r="D87" s="92" t="s">
        <v>55</v>
      </c>
      <c r="E87" s="92" t="s">
        <v>60</v>
      </c>
      <c r="F87" s="92" t="s">
        <v>59</v>
      </c>
      <c r="G87" s="32"/>
      <c r="H87" s="37">
        <v>20</v>
      </c>
      <c r="I87" s="42" t="s">
        <v>276</v>
      </c>
      <c r="J87" s="36" t="s">
        <v>206</v>
      </c>
      <c r="K87" s="101">
        <v>1000000000</v>
      </c>
      <c r="L87" s="101">
        <v>1000000000</v>
      </c>
      <c r="M87" s="101" t="s">
        <v>25</v>
      </c>
      <c r="N87" s="101" t="s">
        <v>25</v>
      </c>
      <c r="O87" s="101" t="s">
        <v>25</v>
      </c>
      <c r="P87" s="114">
        <f t="shared" si="10"/>
        <v>0</v>
      </c>
      <c r="Q87" s="115">
        <f t="shared" si="11"/>
        <v>0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127</v>
      </c>
      <c r="C88" s="89" t="s">
        <v>28</v>
      </c>
      <c r="D88" s="92" t="s">
        <v>55</v>
      </c>
      <c r="E88" s="92" t="s">
        <v>33</v>
      </c>
      <c r="F88" s="92" t="s">
        <v>59</v>
      </c>
      <c r="G88" s="32"/>
      <c r="H88" s="37">
        <v>20</v>
      </c>
      <c r="I88" s="42" t="s">
        <v>274</v>
      </c>
      <c r="J88" s="36" t="s">
        <v>212</v>
      </c>
      <c r="K88" s="101">
        <v>1000000000</v>
      </c>
      <c r="L88" s="101">
        <v>1000000000</v>
      </c>
      <c r="M88" s="101">
        <v>500000000</v>
      </c>
      <c r="N88" s="101">
        <v>500000000</v>
      </c>
      <c r="O88" s="101">
        <v>500000000</v>
      </c>
      <c r="P88" s="114">
        <f t="shared" si="10"/>
        <v>0.5</v>
      </c>
      <c r="Q88" s="115">
        <f t="shared" si="11"/>
        <v>0.5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127</v>
      </c>
      <c r="C89" s="89" t="s">
        <v>28</v>
      </c>
      <c r="D89" s="92" t="s">
        <v>55</v>
      </c>
      <c r="E89" s="92" t="s">
        <v>34</v>
      </c>
      <c r="F89" s="35" t="s">
        <v>29</v>
      </c>
      <c r="G89" s="32"/>
      <c r="H89" s="37">
        <v>20</v>
      </c>
      <c r="I89" s="42" t="s">
        <v>256</v>
      </c>
      <c r="J89" s="36" t="s">
        <v>217</v>
      </c>
      <c r="K89" s="101">
        <v>1007187616</v>
      </c>
      <c r="L89" s="101" t="s">
        <v>25</v>
      </c>
      <c r="M89" s="101" t="s">
        <v>25</v>
      </c>
      <c r="N89" s="101" t="s">
        <v>25</v>
      </c>
      <c r="O89" s="101" t="s">
        <v>25</v>
      </c>
      <c r="P89" s="114">
        <f t="shared" si="10"/>
        <v>0</v>
      </c>
      <c r="Q89" s="115">
        <f t="shared" si="11"/>
        <v>0</v>
      </c>
      <c r="R89" s="117"/>
      <c r="S89" s="123"/>
    </row>
    <row r="90" spans="1:19" s="27" customFormat="1" ht="30" customHeight="1" x14ac:dyDescent="0.2">
      <c r="A90" s="39" t="s">
        <v>26</v>
      </c>
      <c r="B90" s="91" t="s">
        <v>127</v>
      </c>
      <c r="C90" s="89" t="s">
        <v>28</v>
      </c>
      <c r="D90" s="92" t="s">
        <v>55</v>
      </c>
      <c r="E90" s="92" t="s">
        <v>35</v>
      </c>
      <c r="F90" s="35" t="s">
        <v>58</v>
      </c>
      <c r="G90" s="32"/>
      <c r="H90" s="37">
        <v>20</v>
      </c>
      <c r="I90" s="42" t="s">
        <v>234</v>
      </c>
      <c r="J90" s="36" t="s">
        <v>224</v>
      </c>
      <c r="K90" s="101">
        <v>10556204586</v>
      </c>
      <c r="L90" s="101">
        <v>6018398766</v>
      </c>
      <c r="M90" s="101">
        <v>2386182373</v>
      </c>
      <c r="N90" s="101">
        <v>1189588159.28</v>
      </c>
      <c r="O90" s="101">
        <v>1185416771.3599999</v>
      </c>
      <c r="P90" s="114">
        <f t="shared" si="10"/>
        <v>0.22604548382518436</v>
      </c>
      <c r="Q90" s="115">
        <f t="shared" si="11"/>
        <v>0.112690896580166</v>
      </c>
      <c r="R90" s="117"/>
      <c r="S90" s="123"/>
    </row>
    <row r="91" spans="1:19" s="27" customFormat="1" ht="36" x14ac:dyDescent="0.2">
      <c r="A91" s="39" t="s">
        <v>26</v>
      </c>
      <c r="B91" s="91" t="s">
        <v>127</v>
      </c>
      <c r="C91" s="89" t="s">
        <v>28</v>
      </c>
      <c r="D91" s="92" t="s">
        <v>55</v>
      </c>
      <c r="E91" s="92" t="s">
        <v>35</v>
      </c>
      <c r="F91" s="35" t="s">
        <v>32</v>
      </c>
      <c r="G91" s="32"/>
      <c r="H91" s="37">
        <v>20</v>
      </c>
      <c r="I91" s="42" t="s">
        <v>235</v>
      </c>
      <c r="J91" s="36" t="s">
        <v>225</v>
      </c>
      <c r="K91" s="101">
        <v>26987557339</v>
      </c>
      <c r="L91" s="101">
        <v>15752749146.42</v>
      </c>
      <c r="M91" s="101">
        <v>11394000426.18</v>
      </c>
      <c r="N91" s="101">
        <v>3737731901.1999998</v>
      </c>
      <c r="O91" s="101">
        <v>3732538901.1999998</v>
      </c>
      <c r="P91" s="114">
        <f t="shared" si="10"/>
        <v>0.42219457963742468</v>
      </c>
      <c r="Q91" s="115">
        <f t="shared" si="11"/>
        <v>0.13849834033695835</v>
      </c>
      <c r="R91" s="117"/>
      <c r="S91" s="123"/>
    </row>
    <row r="92" spans="1:19" s="27" customFormat="1" ht="48" x14ac:dyDescent="0.2">
      <c r="A92" s="39" t="s">
        <v>26</v>
      </c>
      <c r="B92" s="91" t="s">
        <v>127</v>
      </c>
      <c r="C92" s="89" t="s">
        <v>28</v>
      </c>
      <c r="D92" s="92" t="s">
        <v>55</v>
      </c>
      <c r="E92" s="92" t="s">
        <v>35</v>
      </c>
      <c r="F92" s="35" t="s">
        <v>59</v>
      </c>
      <c r="G92" s="32"/>
      <c r="H92" s="37">
        <v>20</v>
      </c>
      <c r="I92" s="42" t="s">
        <v>236</v>
      </c>
      <c r="J92" s="36" t="s">
        <v>226</v>
      </c>
      <c r="K92" s="101">
        <v>200066753</v>
      </c>
      <c r="L92" s="101">
        <v>199884300</v>
      </c>
      <c r="M92" s="101">
        <v>199884300</v>
      </c>
      <c r="N92" s="101">
        <v>45990264.549999997</v>
      </c>
      <c r="O92" s="101">
        <v>45990264.549999997</v>
      </c>
      <c r="P92" s="114">
        <f t="shared" si="10"/>
        <v>0.99908803938053614</v>
      </c>
      <c r="Q92" s="115">
        <f t="shared" si="11"/>
        <v>0.22987459865458004</v>
      </c>
      <c r="R92" s="117"/>
      <c r="S92" s="123"/>
    </row>
    <row r="93" spans="1:19" s="27" customFormat="1" ht="30" customHeight="1" x14ac:dyDescent="0.2">
      <c r="A93" s="39" t="s">
        <v>26</v>
      </c>
      <c r="B93" s="91" t="s">
        <v>127</v>
      </c>
      <c r="C93" s="89" t="s">
        <v>28</v>
      </c>
      <c r="D93" s="92" t="s">
        <v>55</v>
      </c>
      <c r="E93" s="92" t="s">
        <v>35</v>
      </c>
      <c r="F93" s="35" t="s">
        <v>60</v>
      </c>
      <c r="G93" s="32"/>
      <c r="H93" s="37">
        <v>20</v>
      </c>
      <c r="I93" s="42" t="s">
        <v>237</v>
      </c>
      <c r="J93" s="36" t="s">
        <v>227</v>
      </c>
      <c r="K93" s="101">
        <v>719060286</v>
      </c>
      <c r="L93" s="101">
        <v>689327333</v>
      </c>
      <c r="M93" s="101" t="s">
        <v>25</v>
      </c>
      <c r="N93" s="101" t="s">
        <v>25</v>
      </c>
      <c r="O93" s="101" t="s">
        <v>25</v>
      </c>
      <c r="P93" s="114">
        <f t="shared" si="10"/>
        <v>0</v>
      </c>
      <c r="Q93" s="115">
        <f t="shared" si="11"/>
        <v>0</v>
      </c>
      <c r="R93" s="117"/>
      <c r="S93" s="123"/>
    </row>
    <row r="94" spans="1:19" s="27" customFormat="1" ht="60" x14ac:dyDescent="0.2">
      <c r="A94" s="34" t="s">
        <v>26</v>
      </c>
      <c r="B94" s="91" t="s">
        <v>127</v>
      </c>
      <c r="C94" s="89" t="s">
        <v>28</v>
      </c>
      <c r="D94" s="92" t="s">
        <v>55</v>
      </c>
      <c r="E94" s="92" t="s">
        <v>35</v>
      </c>
      <c r="F94" s="35" t="s">
        <v>34</v>
      </c>
      <c r="G94" s="35"/>
      <c r="H94" s="37">
        <v>20</v>
      </c>
      <c r="I94" s="42" t="s">
        <v>238</v>
      </c>
      <c r="J94" s="36" t="s">
        <v>228</v>
      </c>
      <c r="K94" s="101">
        <v>695113420</v>
      </c>
      <c r="L94" s="101">
        <v>165591594</v>
      </c>
      <c r="M94" s="101">
        <v>165591594</v>
      </c>
      <c r="N94" s="101" t="s">
        <v>25</v>
      </c>
      <c r="O94" s="101" t="s">
        <v>25</v>
      </c>
      <c r="P94" s="114">
        <f t="shared" si="10"/>
        <v>0.23822240980471934</v>
      </c>
      <c r="Q94" s="115">
        <f t="shared" si="11"/>
        <v>0</v>
      </c>
      <c r="R94" s="117"/>
      <c r="S94" s="123"/>
    </row>
    <row r="95" spans="1:19" s="27" customFormat="1" ht="36" x14ac:dyDescent="0.2">
      <c r="A95" s="39" t="s">
        <v>26</v>
      </c>
      <c r="B95" s="85" t="s">
        <v>128</v>
      </c>
      <c r="C95" s="83"/>
      <c r="D95" s="93"/>
      <c r="E95" s="93"/>
      <c r="F95" s="32"/>
      <c r="G95" s="32"/>
      <c r="H95" s="31"/>
      <c r="I95" s="43" t="s">
        <v>131</v>
      </c>
      <c r="J95" s="33" t="s">
        <v>132</v>
      </c>
      <c r="K95" s="100">
        <f>K96+K101</f>
        <v>3543228000</v>
      </c>
      <c r="L95" s="100">
        <f t="shared" ref="L95:O95" si="15">L96+L101</f>
        <v>335521587.39999998</v>
      </c>
      <c r="M95" s="100">
        <f t="shared" si="15"/>
        <v>334203619</v>
      </c>
      <c r="N95" s="100">
        <f t="shared" si="15"/>
        <v>317658619</v>
      </c>
      <c r="O95" s="100">
        <f t="shared" si="15"/>
        <v>317658619</v>
      </c>
      <c r="P95" s="75">
        <f t="shared" si="10"/>
        <v>9.4321793291315154E-2</v>
      </c>
      <c r="Q95" s="76">
        <f t="shared" si="11"/>
        <v>8.965232240205824E-2</v>
      </c>
      <c r="R95" s="117"/>
      <c r="S95" s="123"/>
    </row>
    <row r="96" spans="1:19" s="27" customFormat="1" ht="14.25" x14ac:dyDescent="0.2">
      <c r="A96" s="34" t="s">
        <v>26</v>
      </c>
      <c r="B96" s="85" t="s">
        <v>128</v>
      </c>
      <c r="C96" s="83" t="s">
        <v>28</v>
      </c>
      <c r="D96" s="93" t="s">
        <v>55</v>
      </c>
      <c r="E96" s="93"/>
      <c r="F96" s="32"/>
      <c r="G96" s="32"/>
      <c r="H96" s="31"/>
      <c r="I96" s="43" t="s">
        <v>133</v>
      </c>
      <c r="J96" s="33" t="s">
        <v>134</v>
      </c>
      <c r="K96" s="100">
        <f>SUM(K97:K100)</f>
        <v>968228000</v>
      </c>
      <c r="L96" s="100">
        <f t="shared" ref="L96:O96" si="16">SUM(L97:L100)</f>
        <v>335521587.39999998</v>
      </c>
      <c r="M96" s="100">
        <f t="shared" si="16"/>
        <v>334203619</v>
      </c>
      <c r="N96" s="100">
        <f t="shared" si="16"/>
        <v>317658619</v>
      </c>
      <c r="O96" s="100">
        <f t="shared" si="16"/>
        <v>317658619</v>
      </c>
      <c r="P96" s="75">
        <f t="shared" si="10"/>
        <v>0.34517037206112611</v>
      </c>
      <c r="Q96" s="76">
        <f t="shared" si="11"/>
        <v>0.328082454752393</v>
      </c>
      <c r="R96" s="117"/>
      <c r="S96" s="123"/>
    </row>
    <row r="97" spans="1:19" s="27" customFormat="1" ht="30" customHeight="1" x14ac:dyDescent="0.2">
      <c r="A97" s="34" t="s">
        <v>26</v>
      </c>
      <c r="B97" s="91" t="s">
        <v>128</v>
      </c>
      <c r="C97" s="89" t="s">
        <v>28</v>
      </c>
      <c r="D97" s="92" t="s">
        <v>55</v>
      </c>
      <c r="E97" s="92" t="s">
        <v>29</v>
      </c>
      <c r="F97" s="35"/>
      <c r="G97" s="35"/>
      <c r="H97" s="37"/>
      <c r="I97" s="42" t="s">
        <v>135</v>
      </c>
      <c r="J97" s="36" t="s">
        <v>139</v>
      </c>
      <c r="K97" s="101">
        <v>923342057</v>
      </c>
      <c r="L97" s="101">
        <v>331317968.39999998</v>
      </c>
      <c r="M97" s="101">
        <v>330000000</v>
      </c>
      <c r="N97" s="101">
        <v>315978000</v>
      </c>
      <c r="O97" s="101">
        <v>315978000</v>
      </c>
      <c r="P97" s="75">
        <f t="shared" si="10"/>
        <v>0.35739734532638101</v>
      </c>
      <c r="Q97" s="76">
        <f t="shared" si="11"/>
        <v>0.34221120721678555</v>
      </c>
      <c r="R97" s="117"/>
      <c r="S97" s="123"/>
    </row>
    <row r="98" spans="1:19" s="27" customFormat="1" ht="24" x14ac:dyDescent="0.2">
      <c r="A98" s="34" t="s">
        <v>26</v>
      </c>
      <c r="B98" s="91" t="s">
        <v>128</v>
      </c>
      <c r="C98" s="89" t="s">
        <v>28</v>
      </c>
      <c r="D98" s="92" t="s">
        <v>55</v>
      </c>
      <c r="E98" s="92" t="s">
        <v>32</v>
      </c>
      <c r="F98" s="35"/>
      <c r="G98" s="35"/>
      <c r="H98" s="37"/>
      <c r="I98" s="42" t="s">
        <v>136</v>
      </c>
      <c r="J98" s="36" t="s">
        <v>140</v>
      </c>
      <c r="K98" s="101">
        <v>31782294</v>
      </c>
      <c r="L98" s="101">
        <v>1132000</v>
      </c>
      <c r="M98" s="101">
        <v>1132000</v>
      </c>
      <c r="N98" s="101">
        <v>1132000</v>
      </c>
      <c r="O98" s="101">
        <v>1132000</v>
      </c>
      <c r="P98" s="75">
        <f t="shared" si="10"/>
        <v>3.5617315729317714E-2</v>
      </c>
      <c r="Q98" s="76">
        <f t="shared" si="11"/>
        <v>3.5617315729317714E-2</v>
      </c>
      <c r="R98" s="117"/>
      <c r="S98" s="123"/>
    </row>
    <row r="99" spans="1:19" s="27" customFormat="1" ht="18.75" customHeight="1" x14ac:dyDescent="0.2">
      <c r="A99" s="34" t="s">
        <v>26</v>
      </c>
      <c r="B99" s="91" t="s">
        <v>128</v>
      </c>
      <c r="C99" s="89" t="s">
        <v>28</v>
      </c>
      <c r="D99" s="92" t="s">
        <v>55</v>
      </c>
      <c r="E99" s="92" t="s">
        <v>60</v>
      </c>
      <c r="F99" s="35"/>
      <c r="G99" s="35"/>
      <c r="H99" s="37"/>
      <c r="I99" s="42" t="s">
        <v>137</v>
      </c>
      <c r="J99" s="36" t="s">
        <v>141</v>
      </c>
      <c r="K99" s="101">
        <v>9849346</v>
      </c>
      <c r="L99" s="101">
        <v>2620000</v>
      </c>
      <c r="M99" s="101">
        <v>2620000</v>
      </c>
      <c r="N99" s="101">
        <v>120000</v>
      </c>
      <c r="O99" s="101">
        <v>120000</v>
      </c>
      <c r="P99" s="75">
        <f t="shared" si="10"/>
        <v>0.26600750953413554</v>
      </c>
      <c r="Q99" s="76">
        <f t="shared" si="11"/>
        <v>1.2183550054998575E-2</v>
      </c>
      <c r="R99" s="117"/>
      <c r="S99" s="123"/>
    </row>
    <row r="100" spans="1:19" s="27" customFormat="1" ht="28.5" customHeight="1" x14ac:dyDescent="0.2">
      <c r="A100" s="34" t="s">
        <v>26</v>
      </c>
      <c r="B100" s="91" t="s">
        <v>128</v>
      </c>
      <c r="C100" s="89" t="s">
        <v>28</v>
      </c>
      <c r="D100" s="92" t="s">
        <v>55</v>
      </c>
      <c r="E100" s="92" t="s">
        <v>33</v>
      </c>
      <c r="F100" s="35"/>
      <c r="G100" s="35"/>
      <c r="H100" s="37"/>
      <c r="I100" s="42" t="s">
        <v>138</v>
      </c>
      <c r="J100" s="36" t="s">
        <v>142</v>
      </c>
      <c r="K100" s="101">
        <v>3254303</v>
      </c>
      <c r="L100" s="101">
        <v>451619</v>
      </c>
      <c r="M100" s="101">
        <v>451619</v>
      </c>
      <c r="N100" s="101">
        <v>428619</v>
      </c>
      <c r="O100" s="101">
        <v>428619</v>
      </c>
      <c r="P100" s="75">
        <f t="shared" si="10"/>
        <v>0.13877595294599182</v>
      </c>
      <c r="Q100" s="76">
        <f t="shared" si="11"/>
        <v>0.13170838732594967</v>
      </c>
      <c r="R100" s="117"/>
      <c r="S100" s="123"/>
    </row>
    <row r="101" spans="1:19" s="27" customFormat="1" ht="28.5" customHeight="1" x14ac:dyDescent="0.2">
      <c r="A101" s="39" t="s">
        <v>26</v>
      </c>
      <c r="B101" s="85" t="s">
        <v>128</v>
      </c>
      <c r="C101" s="83" t="s">
        <v>28</v>
      </c>
      <c r="D101" s="93" t="s">
        <v>91</v>
      </c>
      <c r="E101" s="93"/>
      <c r="F101" s="32"/>
      <c r="G101" s="32"/>
      <c r="H101" s="31"/>
      <c r="I101" s="43" t="s">
        <v>143</v>
      </c>
      <c r="J101" s="33" t="s">
        <v>145</v>
      </c>
      <c r="K101" s="100">
        <f>SUM(K102)</f>
        <v>2575000000</v>
      </c>
      <c r="L101" s="100">
        <f t="shared" ref="L101:O101" si="17">SUM(L102)</f>
        <v>0</v>
      </c>
      <c r="M101" s="100">
        <f t="shared" si="17"/>
        <v>0</v>
      </c>
      <c r="N101" s="100">
        <f t="shared" si="17"/>
        <v>0</v>
      </c>
      <c r="O101" s="100">
        <f t="shared" si="17"/>
        <v>0</v>
      </c>
      <c r="P101" s="75">
        <f t="shared" si="10"/>
        <v>0</v>
      </c>
      <c r="Q101" s="76">
        <f t="shared" si="11"/>
        <v>0</v>
      </c>
      <c r="R101" s="117"/>
      <c r="S101" s="123"/>
    </row>
    <row r="102" spans="1:19" s="25" customFormat="1" ht="43.5" customHeight="1" thickBot="1" x14ac:dyDescent="0.25">
      <c r="A102" s="34" t="s">
        <v>26</v>
      </c>
      <c r="B102" s="91" t="s">
        <v>128</v>
      </c>
      <c r="C102" s="89" t="s">
        <v>28</v>
      </c>
      <c r="D102" s="92" t="s">
        <v>91</v>
      </c>
      <c r="E102" s="92" t="s">
        <v>29</v>
      </c>
      <c r="F102" s="35"/>
      <c r="G102" s="35"/>
      <c r="H102" s="41">
        <v>20</v>
      </c>
      <c r="I102" s="42" t="s">
        <v>144</v>
      </c>
      <c r="J102" s="36" t="s">
        <v>146</v>
      </c>
      <c r="K102" s="101">
        <v>2575000000</v>
      </c>
      <c r="L102" s="101" t="s">
        <v>25</v>
      </c>
      <c r="M102" s="101" t="s">
        <v>25</v>
      </c>
      <c r="N102" s="101" t="s">
        <v>25</v>
      </c>
      <c r="O102" s="101" t="s">
        <v>25</v>
      </c>
      <c r="P102" s="75">
        <f t="shared" si="10"/>
        <v>0</v>
      </c>
      <c r="Q102" s="76">
        <f t="shared" si="11"/>
        <v>0</v>
      </c>
      <c r="R102" s="117"/>
      <c r="S102" s="125"/>
    </row>
    <row r="103" spans="1:19" s="45" customFormat="1" ht="30" customHeight="1" thickBot="1" x14ac:dyDescent="0.25">
      <c r="A103" s="137" t="s">
        <v>22</v>
      </c>
      <c r="B103" s="138"/>
      <c r="C103" s="138"/>
      <c r="D103" s="138"/>
      <c r="E103" s="138"/>
      <c r="F103" s="138"/>
      <c r="G103" s="138"/>
      <c r="H103" s="138"/>
      <c r="I103" s="138"/>
      <c r="J103" s="138"/>
      <c r="K103" s="98">
        <f>K104+K105+K120+K121+K125</f>
        <v>280458971902</v>
      </c>
      <c r="L103" s="98">
        <f t="shared" ref="L103:O103" si="18">L104+L105+L120+L121+L125</f>
        <v>225015660324.5</v>
      </c>
      <c r="M103" s="98">
        <f t="shared" si="18"/>
        <v>188277631915.89001</v>
      </c>
      <c r="N103" s="98">
        <f t="shared" si="18"/>
        <v>76029412661.580002</v>
      </c>
      <c r="O103" s="98">
        <f t="shared" si="18"/>
        <v>76025050541.580002</v>
      </c>
      <c r="P103" s="71">
        <f t="shared" si="10"/>
        <v>0.67131969656395707</v>
      </c>
      <c r="Q103" s="72">
        <f t="shared" si="11"/>
        <v>0.27108925111565607</v>
      </c>
      <c r="R103" s="128"/>
      <c r="S103" s="129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20</v>
      </c>
      <c r="I104" s="51" t="s">
        <v>23</v>
      </c>
      <c r="J104" s="52" t="s">
        <v>170</v>
      </c>
      <c r="K104" s="99">
        <f>K109</f>
        <v>9316000000</v>
      </c>
      <c r="L104" s="99">
        <f t="shared" ref="L104:O104" si="19">L109</f>
        <v>8991980000</v>
      </c>
      <c r="M104" s="99">
        <f t="shared" si="19"/>
        <v>8991980000</v>
      </c>
      <c r="N104" s="99">
        <f t="shared" si="19"/>
        <v>1922645284</v>
      </c>
      <c r="O104" s="99">
        <f t="shared" si="19"/>
        <v>1922645284</v>
      </c>
      <c r="P104" s="73">
        <f t="shared" si="10"/>
        <v>0.96521897810218982</v>
      </c>
      <c r="Q104" s="74">
        <f t="shared" si="11"/>
        <v>0.20638098797767282</v>
      </c>
      <c r="R104" s="130"/>
      <c r="S104" s="127"/>
    </row>
    <row r="105" spans="1:19" s="28" customFormat="1" ht="46.15" customHeight="1" x14ac:dyDescent="0.25">
      <c r="A105" s="46">
        <v>2103</v>
      </c>
      <c r="B105" s="47"/>
      <c r="C105" s="48"/>
      <c r="D105" s="49"/>
      <c r="E105" s="49"/>
      <c r="F105" s="49"/>
      <c r="G105" s="49"/>
      <c r="H105" s="50">
        <v>21</v>
      </c>
      <c r="I105" s="51" t="s">
        <v>23</v>
      </c>
      <c r="J105" s="52" t="s">
        <v>170</v>
      </c>
      <c r="K105" s="99">
        <f>K106+K110+K117</f>
        <v>50375759325</v>
      </c>
      <c r="L105" s="99">
        <f>L106+L110+L117</f>
        <v>28403284234</v>
      </c>
      <c r="M105" s="99">
        <f>M106+M110+M117</f>
        <v>26799162820</v>
      </c>
      <c r="N105" s="99">
        <f>N106+N110+N117</f>
        <v>8248477028</v>
      </c>
      <c r="O105" s="99">
        <f>O106+O110+O117</f>
        <v>8248477028</v>
      </c>
      <c r="P105" s="73">
        <f t="shared" si="10"/>
        <v>0.53198528774732268</v>
      </c>
      <c r="Q105" s="74">
        <f t="shared" si="11"/>
        <v>0.16373901135236138</v>
      </c>
      <c r="R105" s="130"/>
      <c r="S105" s="127"/>
    </row>
    <row r="106" spans="1:19" s="44" customFormat="1" ht="72" customHeight="1" x14ac:dyDescent="0.25">
      <c r="A106" s="18">
        <v>2103</v>
      </c>
      <c r="B106" s="20">
        <v>1900</v>
      </c>
      <c r="C106" s="19">
        <v>4</v>
      </c>
      <c r="D106" s="32"/>
      <c r="E106" s="32"/>
      <c r="F106" s="32"/>
      <c r="G106" s="32"/>
      <c r="H106" s="31">
        <v>20</v>
      </c>
      <c r="I106" s="40" t="s">
        <v>147</v>
      </c>
      <c r="J106" s="33" t="s">
        <v>148</v>
      </c>
      <c r="K106" s="100">
        <f>SUM(K107:K108)</f>
        <v>8691759325</v>
      </c>
      <c r="L106" s="100">
        <f>SUM(L107:L108)</f>
        <v>2604262565</v>
      </c>
      <c r="M106" s="100">
        <f t="shared" ref="M106:O106" si="20">SUM(M107:M108)</f>
        <v>2482325208</v>
      </c>
      <c r="N106" s="100">
        <f t="shared" si="20"/>
        <v>1163477028</v>
      </c>
      <c r="O106" s="100">
        <f t="shared" si="20"/>
        <v>1163477028</v>
      </c>
      <c r="P106" s="75">
        <f t="shared" si="10"/>
        <v>0.28559525352480924</v>
      </c>
      <c r="Q106" s="76">
        <f t="shared" si="11"/>
        <v>0.13385978425029618</v>
      </c>
      <c r="R106" s="131"/>
      <c r="S106" s="132"/>
    </row>
    <row r="107" spans="1:19" s="44" customFormat="1" ht="96" x14ac:dyDescent="0.25">
      <c r="A107" s="12" t="s">
        <v>8</v>
      </c>
      <c r="B107" s="14" t="s">
        <v>149</v>
      </c>
      <c r="C107" s="13" t="s">
        <v>150</v>
      </c>
      <c r="D107" s="35" t="s">
        <v>151</v>
      </c>
      <c r="E107" s="35" t="s">
        <v>152</v>
      </c>
      <c r="F107" s="35">
        <v>2103012</v>
      </c>
      <c r="G107" s="92" t="s">
        <v>55</v>
      </c>
      <c r="H107" s="37">
        <v>20</v>
      </c>
      <c r="I107" s="38" t="s">
        <v>154</v>
      </c>
      <c r="J107" s="36" t="s">
        <v>239</v>
      </c>
      <c r="K107" s="101">
        <v>5614512815</v>
      </c>
      <c r="L107" s="101">
        <v>1893662565</v>
      </c>
      <c r="M107" s="101">
        <v>1834725208</v>
      </c>
      <c r="N107" s="101">
        <v>958143718</v>
      </c>
      <c r="O107" s="101">
        <v>958143718</v>
      </c>
      <c r="P107" s="75">
        <f t="shared" si="10"/>
        <v>0.32678262005178094</v>
      </c>
      <c r="Q107" s="76">
        <f t="shared" si="11"/>
        <v>0.17065482786684139</v>
      </c>
      <c r="R107" s="131"/>
      <c r="S107" s="132"/>
    </row>
    <row r="108" spans="1:19" s="44" customFormat="1" ht="144" x14ac:dyDescent="0.25">
      <c r="A108" s="12" t="s">
        <v>8</v>
      </c>
      <c r="B108" s="14" t="s">
        <v>149</v>
      </c>
      <c r="C108" s="13" t="s">
        <v>150</v>
      </c>
      <c r="D108" s="35" t="s">
        <v>151</v>
      </c>
      <c r="E108" s="35" t="s">
        <v>152</v>
      </c>
      <c r="F108" s="35">
        <v>2103018</v>
      </c>
      <c r="G108" s="92" t="s">
        <v>55</v>
      </c>
      <c r="H108" s="37">
        <v>20</v>
      </c>
      <c r="I108" s="38" t="s">
        <v>155</v>
      </c>
      <c r="J108" s="36" t="s">
        <v>240</v>
      </c>
      <c r="K108" s="101">
        <v>3077246510</v>
      </c>
      <c r="L108" s="101">
        <v>710600000</v>
      </c>
      <c r="M108" s="101">
        <v>647600000</v>
      </c>
      <c r="N108" s="101">
        <v>205333310</v>
      </c>
      <c r="O108" s="101">
        <v>205333310</v>
      </c>
      <c r="P108" s="75">
        <f t="shared" si="10"/>
        <v>0.21044787861340364</v>
      </c>
      <c r="Q108" s="76">
        <f t="shared" si="11"/>
        <v>6.6726311763694229E-2</v>
      </c>
      <c r="R108" s="131"/>
      <c r="S108" s="132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20</v>
      </c>
      <c r="I109" s="40" t="s">
        <v>157</v>
      </c>
      <c r="J109" s="33" t="s">
        <v>158</v>
      </c>
      <c r="K109" s="100">
        <f>SUM(K111:K113)</f>
        <v>9316000000</v>
      </c>
      <c r="L109" s="100">
        <f t="shared" ref="L109:O109" si="21">SUM(L111:L113)</f>
        <v>8991980000</v>
      </c>
      <c r="M109" s="100">
        <f t="shared" si="21"/>
        <v>8991980000</v>
      </c>
      <c r="N109" s="100">
        <f t="shared" si="21"/>
        <v>1922645284</v>
      </c>
      <c r="O109" s="100">
        <f t="shared" si="21"/>
        <v>1922645284</v>
      </c>
      <c r="P109" s="75">
        <f t="shared" si="10"/>
        <v>0.96521897810218982</v>
      </c>
      <c r="Q109" s="76">
        <f t="shared" si="11"/>
        <v>0.20638098797767282</v>
      </c>
      <c r="R109" s="130"/>
      <c r="S109" s="127"/>
    </row>
    <row r="110" spans="1:19" s="28" customFormat="1" ht="72" x14ac:dyDescent="0.25">
      <c r="A110" s="18">
        <v>2103</v>
      </c>
      <c r="B110" s="20">
        <v>1900</v>
      </c>
      <c r="C110" s="19">
        <v>5</v>
      </c>
      <c r="D110" s="32"/>
      <c r="E110" s="32"/>
      <c r="F110" s="32"/>
      <c r="G110" s="32"/>
      <c r="H110" s="31">
        <v>21</v>
      </c>
      <c r="I110" s="40" t="s">
        <v>157</v>
      </c>
      <c r="J110" s="33" t="s">
        <v>158</v>
      </c>
      <c r="K110" s="100">
        <f>SUM(K114:K116)</f>
        <v>25684000000</v>
      </c>
      <c r="L110" s="100">
        <f>SUM(L114:L116)</f>
        <v>24316837612</v>
      </c>
      <c r="M110" s="100">
        <f>SUM(M114:M116)</f>
        <v>24316837612</v>
      </c>
      <c r="N110" s="100">
        <f>SUM(N114:N116)</f>
        <v>7085000000</v>
      </c>
      <c r="O110" s="100">
        <f>SUM(O114:O116)</f>
        <v>7085000000</v>
      </c>
      <c r="P110" s="75">
        <f t="shared" si="10"/>
        <v>0.94676988054820121</v>
      </c>
      <c r="Q110" s="76">
        <f t="shared" si="11"/>
        <v>0.27585267092353216</v>
      </c>
      <c r="R110" s="130"/>
      <c r="S110" s="127"/>
    </row>
    <row r="111" spans="1:19" s="28" customFormat="1" ht="156" x14ac:dyDescent="0.25">
      <c r="A111" s="12" t="s">
        <v>8</v>
      </c>
      <c r="B111" s="14" t="s">
        <v>149</v>
      </c>
      <c r="C111" s="13" t="s">
        <v>150</v>
      </c>
      <c r="D111" s="35" t="s">
        <v>120</v>
      </c>
      <c r="E111" s="35" t="s">
        <v>152</v>
      </c>
      <c r="F111" s="35">
        <v>2103012</v>
      </c>
      <c r="G111" s="35" t="s">
        <v>55</v>
      </c>
      <c r="H111" s="37" t="s">
        <v>5</v>
      </c>
      <c r="I111" s="38" t="s">
        <v>161</v>
      </c>
      <c r="J111" s="36" t="s">
        <v>241</v>
      </c>
      <c r="K111" s="101">
        <v>892000000</v>
      </c>
      <c r="L111" s="101">
        <v>567980000</v>
      </c>
      <c r="M111" s="101">
        <v>567980000</v>
      </c>
      <c r="N111" s="101" t="s">
        <v>25</v>
      </c>
      <c r="O111" s="101" t="s">
        <v>25</v>
      </c>
      <c r="P111" s="75">
        <f t="shared" si="10"/>
        <v>0.63674887892376686</v>
      </c>
      <c r="Q111" s="76">
        <f t="shared" si="11"/>
        <v>0</v>
      </c>
      <c r="R111" s="130"/>
      <c r="S111" s="127"/>
    </row>
    <row r="112" spans="1:19" s="28" customFormat="1" ht="108" x14ac:dyDescent="0.25">
      <c r="A112" s="12" t="s">
        <v>8</v>
      </c>
      <c r="B112" s="14" t="s">
        <v>149</v>
      </c>
      <c r="C112" s="13" t="s">
        <v>150</v>
      </c>
      <c r="D112" s="35" t="s">
        <v>120</v>
      </c>
      <c r="E112" s="35" t="s">
        <v>152</v>
      </c>
      <c r="F112" s="35">
        <v>2103017</v>
      </c>
      <c r="G112" s="35" t="s">
        <v>55</v>
      </c>
      <c r="H112" s="37" t="s">
        <v>5</v>
      </c>
      <c r="I112" s="38" t="s">
        <v>164</v>
      </c>
      <c r="J112" s="36" t="s">
        <v>242</v>
      </c>
      <c r="K112" s="101">
        <v>7588123751</v>
      </c>
      <c r="L112" s="101">
        <v>7588123751</v>
      </c>
      <c r="M112" s="101">
        <v>7588123751</v>
      </c>
      <c r="N112" s="101">
        <v>1922645284</v>
      </c>
      <c r="O112" s="112">
        <v>1922645284</v>
      </c>
      <c r="P112" s="75">
        <f t="shared" si="10"/>
        <v>1</v>
      </c>
      <c r="Q112" s="76">
        <f t="shared" si="11"/>
        <v>0.253375583621264</v>
      </c>
      <c r="R112" s="130"/>
      <c r="S112" s="127"/>
    </row>
    <row r="113" spans="1:19" s="28" customFormat="1" ht="168" x14ac:dyDescent="0.25">
      <c r="A113" s="12" t="s">
        <v>8</v>
      </c>
      <c r="B113" s="14" t="s">
        <v>149</v>
      </c>
      <c r="C113" s="13" t="s">
        <v>150</v>
      </c>
      <c r="D113" s="35" t="s">
        <v>120</v>
      </c>
      <c r="E113" s="35" t="s">
        <v>152</v>
      </c>
      <c r="F113" s="35">
        <v>2103017</v>
      </c>
      <c r="G113" s="35" t="s">
        <v>55</v>
      </c>
      <c r="H113" s="37">
        <v>21</v>
      </c>
      <c r="I113" s="38" t="s">
        <v>164</v>
      </c>
      <c r="J113" s="36" t="s">
        <v>243</v>
      </c>
      <c r="K113" s="101">
        <v>835876249</v>
      </c>
      <c r="L113" s="101">
        <v>835876249</v>
      </c>
      <c r="M113" s="101">
        <v>835876249</v>
      </c>
      <c r="N113" s="101" t="s">
        <v>25</v>
      </c>
      <c r="O113" s="112" t="s">
        <v>25</v>
      </c>
      <c r="P113" s="75">
        <f t="shared" si="10"/>
        <v>1</v>
      </c>
      <c r="Q113" s="76">
        <f t="shared" si="11"/>
        <v>0</v>
      </c>
      <c r="R113" s="130"/>
      <c r="S113" s="127"/>
    </row>
    <row r="114" spans="1:19" s="28" customFormat="1" ht="168" x14ac:dyDescent="0.25">
      <c r="A114" s="12" t="s">
        <v>8</v>
      </c>
      <c r="B114" s="14" t="s">
        <v>149</v>
      </c>
      <c r="C114" s="13" t="s">
        <v>150</v>
      </c>
      <c r="D114" s="35" t="s">
        <v>120</v>
      </c>
      <c r="E114" s="35" t="s">
        <v>152</v>
      </c>
      <c r="F114" s="35">
        <v>2103018</v>
      </c>
      <c r="G114" s="35" t="s">
        <v>55</v>
      </c>
      <c r="H114" s="37">
        <v>21</v>
      </c>
      <c r="I114" s="38" t="s">
        <v>160</v>
      </c>
      <c r="J114" s="36" t="s">
        <v>243</v>
      </c>
      <c r="K114" s="101">
        <v>7329000000</v>
      </c>
      <c r="L114" s="101">
        <v>6035257612</v>
      </c>
      <c r="M114" s="101">
        <v>6035257612</v>
      </c>
      <c r="N114" s="101">
        <v>960000000</v>
      </c>
      <c r="O114" s="112">
        <v>960000000</v>
      </c>
      <c r="P114" s="75">
        <f t="shared" si="10"/>
        <v>0.82347627398007917</v>
      </c>
      <c r="Q114" s="76">
        <f t="shared" si="11"/>
        <v>0.13098649201801063</v>
      </c>
      <c r="R114" s="130"/>
      <c r="S114" s="127"/>
    </row>
    <row r="115" spans="1:19" s="28" customFormat="1" ht="108" x14ac:dyDescent="0.25">
      <c r="A115" s="12" t="s">
        <v>8</v>
      </c>
      <c r="B115" s="14" t="s">
        <v>149</v>
      </c>
      <c r="C115" s="13" t="s">
        <v>150</v>
      </c>
      <c r="D115" s="35" t="s">
        <v>120</v>
      </c>
      <c r="E115" s="35" t="s">
        <v>152</v>
      </c>
      <c r="F115" s="35">
        <v>2103011</v>
      </c>
      <c r="G115" s="35" t="s">
        <v>55</v>
      </c>
      <c r="H115" s="37">
        <v>21</v>
      </c>
      <c r="I115" s="38" t="s">
        <v>162</v>
      </c>
      <c r="J115" s="36" t="s">
        <v>244</v>
      </c>
      <c r="K115" s="101">
        <v>5044000000</v>
      </c>
      <c r="L115" s="101">
        <v>5023824000</v>
      </c>
      <c r="M115" s="101">
        <v>5023824000</v>
      </c>
      <c r="N115" s="101" t="s">
        <v>25</v>
      </c>
      <c r="O115" s="112" t="s">
        <v>25</v>
      </c>
      <c r="P115" s="75">
        <f t="shared" si="10"/>
        <v>0.996</v>
      </c>
      <c r="Q115" s="76">
        <f t="shared" si="11"/>
        <v>0</v>
      </c>
      <c r="R115" s="130"/>
      <c r="S115" s="127"/>
    </row>
    <row r="116" spans="1:19" s="28" customFormat="1" ht="156" x14ac:dyDescent="0.25">
      <c r="A116" s="12" t="s">
        <v>8</v>
      </c>
      <c r="B116" s="14" t="s">
        <v>149</v>
      </c>
      <c r="C116" s="13" t="s">
        <v>150</v>
      </c>
      <c r="D116" s="35" t="s">
        <v>120</v>
      </c>
      <c r="E116" s="35" t="s">
        <v>152</v>
      </c>
      <c r="F116" s="35">
        <v>2103027</v>
      </c>
      <c r="G116" s="35" t="s">
        <v>55</v>
      </c>
      <c r="H116" s="37" t="s">
        <v>159</v>
      </c>
      <c r="I116" s="38" t="s">
        <v>163</v>
      </c>
      <c r="J116" s="36" t="s">
        <v>245</v>
      </c>
      <c r="K116" s="101">
        <v>13311000000</v>
      </c>
      <c r="L116" s="101">
        <v>13257756000</v>
      </c>
      <c r="M116" s="101">
        <v>13257756000</v>
      </c>
      <c r="N116" s="101">
        <v>6125000000</v>
      </c>
      <c r="O116" s="112">
        <v>6125000000</v>
      </c>
      <c r="P116" s="75">
        <f t="shared" si="10"/>
        <v>0.996</v>
      </c>
      <c r="Q116" s="76">
        <f t="shared" si="11"/>
        <v>0.46014574412140336</v>
      </c>
      <c r="R116" s="130"/>
      <c r="S116" s="127"/>
    </row>
    <row r="117" spans="1:19" s="44" customFormat="1" ht="60.75" customHeight="1" x14ac:dyDescent="0.25">
      <c r="A117" s="18">
        <v>2103</v>
      </c>
      <c r="B117" s="20">
        <v>1900</v>
      </c>
      <c r="C117" s="19">
        <v>6</v>
      </c>
      <c r="D117" s="32"/>
      <c r="E117" s="32"/>
      <c r="F117" s="32"/>
      <c r="G117" s="32"/>
      <c r="H117" s="31">
        <v>20</v>
      </c>
      <c r="I117" s="40" t="s">
        <v>165</v>
      </c>
      <c r="J117" s="33" t="s">
        <v>166</v>
      </c>
      <c r="K117" s="100">
        <f>SUM(K118:K119)</f>
        <v>16000000000</v>
      </c>
      <c r="L117" s="100">
        <f t="shared" ref="L117:O117" si="22">SUM(L118:L119)</f>
        <v>1482184057</v>
      </c>
      <c r="M117" s="100">
        <f t="shared" si="22"/>
        <v>0</v>
      </c>
      <c r="N117" s="100">
        <f t="shared" si="22"/>
        <v>0</v>
      </c>
      <c r="O117" s="100">
        <f t="shared" si="22"/>
        <v>0</v>
      </c>
      <c r="P117" s="75">
        <f t="shared" si="10"/>
        <v>0</v>
      </c>
      <c r="Q117" s="76">
        <f t="shared" si="11"/>
        <v>0</v>
      </c>
      <c r="R117" s="131"/>
      <c r="S117" s="132"/>
    </row>
    <row r="118" spans="1:19" s="28" customFormat="1" ht="96" x14ac:dyDescent="0.25">
      <c r="A118" s="12" t="s">
        <v>8</v>
      </c>
      <c r="B118" s="14" t="s">
        <v>149</v>
      </c>
      <c r="C118" s="13" t="s">
        <v>150</v>
      </c>
      <c r="D118" s="35" t="s">
        <v>103</v>
      </c>
      <c r="E118" s="35" t="s">
        <v>152</v>
      </c>
      <c r="F118" s="35" t="s">
        <v>153</v>
      </c>
      <c r="G118" s="35" t="s">
        <v>55</v>
      </c>
      <c r="H118" s="37">
        <v>20</v>
      </c>
      <c r="I118" s="38" t="s">
        <v>168</v>
      </c>
      <c r="J118" s="36" t="s">
        <v>246</v>
      </c>
      <c r="K118" s="101">
        <v>15000000000</v>
      </c>
      <c r="L118" s="101">
        <v>1482184057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108" x14ac:dyDescent="0.25">
      <c r="A119" s="12" t="s">
        <v>8</v>
      </c>
      <c r="B119" s="14" t="s">
        <v>149</v>
      </c>
      <c r="C119" s="13" t="s">
        <v>150</v>
      </c>
      <c r="D119" s="35" t="s">
        <v>103</v>
      </c>
      <c r="E119" s="35" t="s">
        <v>152</v>
      </c>
      <c r="F119" s="35" t="s">
        <v>167</v>
      </c>
      <c r="G119" s="35" t="s">
        <v>55</v>
      </c>
      <c r="H119" s="37">
        <v>20</v>
      </c>
      <c r="I119" s="38" t="s">
        <v>169</v>
      </c>
      <c r="J119" s="36" t="s">
        <v>247</v>
      </c>
      <c r="K119" s="101">
        <v>1000000000</v>
      </c>
      <c r="L119" s="101" t="s">
        <v>25</v>
      </c>
      <c r="M119" s="101" t="s">
        <v>25</v>
      </c>
      <c r="N119" s="101" t="s">
        <v>25</v>
      </c>
      <c r="O119" s="101" t="s">
        <v>25</v>
      </c>
      <c r="P119" s="75">
        <f t="shared" si="10"/>
        <v>0</v>
      </c>
      <c r="Q119" s="76">
        <f t="shared" si="11"/>
        <v>0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20</v>
      </c>
      <c r="I120" s="40" t="s">
        <v>177</v>
      </c>
      <c r="J120" s="33" t="s">
        <v>171</v>
      </c>
      <c r="K120" s="100">
        <f>K122+K123</f>
        <v>22115914417</v>
      </c>
      <c r="L120" s="100">
        <f t="shared" ref="L120:O120" si="23">L122+L123</f>
        <v>12885590836</v>
      </c>
      <c r="M120" s="100">
        <f t="shared" si="23"/>
        <v>11860272446</v>
      </c>
      <c r="N120" s="100">
        <f t="shared" si="23"/>
        <v>4740766529.6000004</v>
      </c>
      <c r="O120" s="100">
        <f t="shared" si="23"/>
        <v>4740766529.6000004</v>
      </c>
      <c r="P120" s="75">
        <f t="shared" si="10"/>
        <v>0.53627773296514836</v>
      </c>
      <c r="Q120" s="76">
        <f t="shared" si="11"/>
        <v>0.21435995999133914</v>
      </c>
      <c r="R120" s="130"/>
      <c r="S120" s="127"/>
    </row>
    <row r="121" spans="1:19" s="28" customFormat="1" ht="60" customHeight="1" x14ac:dyDescent="0.25">
      <c r="A121" s="18" t="s">
        <v>8</v>
      </c>
      <c r="B121" s="20">
        <v>2106</v>
      </c>
      <c r="C121" s="19">
        <v>1900</v>
      </c>
      <c r="D121" s="32">
        <v>2</v>
      </c>
      <c r="E121" s="32">
        <v>0</v>
      </c>
      <c r="F121" s="32"/>
      <c r="G121" s="32"/>
      <c r="H121" s="31">
        <v>21</v>
      </c>
      <c r="I121" s="40" t="s">
        <v>177</v>
      </c>
      <c r="J121" s="33" t="s">
        <v>171</v>
      </c>
      <c r="K121" s="100">
        <f>K124</f>
        <v>181384085583</v>
      </c>
      <c r="L121" s="100">
        <f t="shared" ref="L121:O121" si="24">L124</f>
        <v>170036849321.60999</v>
      </c>
      <c r="M121" s="100">
        <f t="shared" si="24"/>
        <v>139424502937</v>
      </c>
      <c r="N121" s="100">
        <f t="shared" si="24"/>
        <v>61117523819.980003</v>
      </c>
      <c r="O121" s="100">
        <f t="shared" si="24"/>
        <v>61113161699.980003</v>
      </c>
      <c r="P121" s="75">
        <f t="shared" si="10"/>
        <v>0.76866998826752297</v>
      </c>
      <c r="Q121" s="76">
        <f t="shared" si="11"/>
        <v>0.33695086106114353</v>
      </c>
      <c r="R121" s="130"/>
      <c r="S121" s="127"/>
    </row>
    <row r="122" spans="1:19" s="28" customFormat="1" ht="96" x14ac:dyDescent="0.25">
      <c r="A122" s="12" t="s">
        <v>8</v>
      </c>
      <c r="B122" s="14" t="s">
        <v>172</v>
      </c>
      <c r="C122" s="13" t="s">
        <v>150</v>
      </c>
      <c r="D122" s="35" t="s">
        <v>102</v>
      </c>
      <c r="E122" s="35" t="s">
        <v>152</v>
      </c>
      <c r="F122" s="35" t="s">
        <v>174</v>
      </c>
      <c r="G122" s="35" t="s">
        <v>55</v>
      </c>
      <c r="H122" s="37" t="s">
        <v>5</v>
      </c>
      <c r="I122" s="38" t="s">
        <v>176</v>
      </c>
      <c r="J122" s="36" t="s">
        <v>248</v>
      </c>
      <c r="K122" s="101">
        <v>4865914417</v>
      </c>
      <c r="L122" s="101">
        <v>4274309000</v>
      </c>
      <c r="M122" s="101">
        <v>4158204250</v>
      </c>
      <c r="N122" s="101">
        <v>118653188</v>
      </c>
      <c r="O122" s="101">
        <v>118653188</v>
      </c>
      <c r="P122" s="75">
        <f t="shared" si="10"/>
        <v>0.85455762137379987</v>
      </c>
      <c r="Q122" s="76">
        <f t="shared" si="11"/>
        <v>2.4384561221517265E-2</v>
      </c>
      <c r="R122" s="130"/>
      <c r="S122" s="127"/>
    </row>
    <row r="123" spans="1:19" s="28" customFormat="1" ht="120" x14ac:dyDescent="0.25">
      <c r="A123" s="12" t="s">
        <v>8</v>
      </c>
      <c r="B123" s="14" t="s">
        <v>172</v>
      </c>
      <c r="C123" s="13" t="s">
        <v>150</v>
      </c>
      <c r="D123" s="35" t="s">
        <v>102</v>
      </c>
      <c r="E123" s="35" t="s">
        <v>152</v>
      </c>
      <c r="F123" s="35" t="s">
        <v>173</v>
      </c>
      <c r="G123" s="35" t="s">
        <v>55</v>
      </c>
      <c r="H123" s="37" t="s">
        <v>5</v>
      </c>
      <c r="I123" s="38" t="s">
        <v>175</v>
      </c>
      <c r="J123" s="36" t="s">
        <v>249</v>
      </c>
      <c r="K123" s="101">
        <v>17250000000</v>
      </c>
      <c r="L123" s="101">
        <v>8611281836</v>
      </c>
      <c r="M123" s="101">
        <v>7702068196</v>
      </c>
      <c r="N123" s="101">
        <v>4622113341.6000004</v>
      </c>
      <c r="O123" s="101">
        <v>4622113341.6000004</v>
      </c>
      <c r="P123" s="75">
        <f t="shared" si="10"/>
        <v>0.44649670701449273</v>
      </c>
      <c r="Q123" s="76">
        <f t="shared" si="11"/>
        <v>0.26794859951304351</v>
      </c>
      <c r="R123" s="130"/>
      <c r="S123" s="127"/>
    </row>
    <row r="124" spans="1:19" s="28" customFormat="1" ht="96" x14ac:dyDescent="0.25">
      <c r="A124" s="12" t="s">
        <v>8</v>
      </c>
      <c r="B124" s="14" t="s">
        <v>172</v>
      </c>
      <c r="C124" s="13" t="s">
        <v>150</v>
      </c>
      <c r="D124" s="35" t="s">
        <v>102</v>
      </c>
      <c r="E124" s="35" t="s">
        <v>152</v>
      </c>
      <c r="F124" s="35" t="s">
        <v>174</v>
      </c>
      <c r="G124" s="35" t="s">
        <v>55</v>
      </c>
      <c r="H124" s="37" t="s">
        <v>159</v>
      </c>
      <c r="I124" s="38" t="s">
        <v>176</v>
      </c>
      <c r="J124" s="36" t="s">
        <v>248</v>
      </c>
      <c r="K124" s="101">
        <v>181384085583</v>
      </c>
      <c r="L124" s="101">
        <v>170036849321.60999</v>
      </c>
      <c r="M124" s="101">
        <v>139424502937</v>
      </c>
      <c r="N124" s="101">
        <v>61117523819.980003</v>
      </c>
      <c r="O124" s="101">
        <v>61113161699.980003</v>
      </c>
      <c r="P124" s="75">
        <f t="shared" si="10"/>
        <v>0.76866998826752297</v>
      </c>
      <c r="Q124" s="76">
        <f t="shared" si="11"/>
        <v>0.33695086106114353</v>
      </c>
      <c r="R124" s="130"/>
      <c r="S124" s="127"/>
    </row>
    <row r="125" spans="1:19" s="28" customFormat="1" ht="97.5" customHeight="1" x14ac:dyDescent="0.25">
      <c r="A125" s="18" t="s">
        <v>8</v>
      </c>
      <c r="B125" s="20">
        <v>2199</v>
      </c>
      <c r="C125" s="19">
        <v>1900</v>
      </c>
      <c r="D125" s="32">
        <v>2</v>
      </c>
      <c r="E125" s="32">
        <v>0</v>
      </c>
      <c r="F125" s="32"/>
      <c r="G125" s="32"/>
      <c r="H125" s="31">
        <v>20</v>
      </c>
      <c r="I125" s="40" t="s">
        <v>178</v>
      </c>
      <c r="J125" s="33" t="s">
        <v>179</v>
      </c>
      <c r="K125" s="111">
        <f>SUM(K126:K128)</f>
        <v>17267212577</v>
      </c>
      <c r="L125" s="100">
        <f t="shared" ref="L125:O125" si="25">SUM(L126:L128)</f>
        <v>4697955932.8900003</v>
      </c>
      <c r="M125" s="100">
        <f t="shared" si="25"/>
        <v>1201713712.8899999</v>
      </c>
      <c r="N125" s="100">
        <f t="shared" si="25"/>
        <v>0</v>
      </c>
      <c r="O125" s="100">
        <f t="shared" si="25"/>
        <v>0</v>
      </c>
      <c r="P125" s="75">
        <f t="shared" si="10"/>
        <v>6.9595118930237038E-2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180</v>
      </c>
      <c r="C126" s="13" t="s">
        <v>150</v>
      </c>
      <c r="D126" s="35" t="s">
        <v>102</v>
      </c>
      <c r="E126" s="35" t="s">
        <v>152</v>
      </c>
      <c r="F126" s="35">
        <v>2199055</v>
      </c>
      <c r="G126" s="35" t="s">
        <v>55</v>
      </c>
      <c r="H126" s="37">
        <v>20</v>
      </c>
      <c r="I126" s="38" t="s">
        <v>183</v>
      </c>
      <c r="J126" s="36" t="s">
        <v>250</v>
      </c>
      <c r="K126" s="101">
        <v>1375000000</v>
      </c>
      <c r="L126" s="101" t="s">
        <v>25</v>
      </c>
      <c r="M126" s="101" t="s">
        <v>25</v>
      </c>
      <c r="N126" s="101" t="s">
        <v>25</v>
      </c>
      <c r="O126" s="101" t="s">
        <v>25</v>
      </c>
      <c r="P126" s="75">
        <f t="shared" si="10"/>
        <v>0</v>
      </c>
      <c r="Q126" s="76">
        <f t="shared" si="11"/>
        <v>0</v>
      </c>
      <c r="R126" s="130"/>
      <c r="S126" s="127"/>
    </row>
    <row r="127" spans="1:19" s="28" customFormat="1" ht="144" x14ac:dyDescent="0.25">
      <c r="A127" s="12" t="s">
        <v>8</v>
      </c>
      <c r="B127" s="14" t="s">
        <v>180</v>
      </c>
      <c r="C127" s="13" t="s">
        <v>150</v>
      </c>
      <c r="D127" s="35" t="s">
        <v>102</v>
      </c>
      <c r="E127" s="35" t="s">
        <v>152</v>
      </c>
      <c r="F127" s="35" t="s">
        <v>181</v>
      </c>
      <c r="G127" s="35" t="s">
        <v>55</v>
      </c>
      <c r="H127" s="37">
        <v>20</v>
      </c>
      <c r="I127" s="38" t="s">
        <v>188</v>
      </c>
      <c r="J127" s="36" t="s">
        <v>251</v>
      </c>
      <c r="K127" s="101">
        <v>9455341050</v>
      </c>
      <c r="L127" s="101">
        <v>1063600378.89</v>
      </c>
      <c r="M127" s="101">
        <v>1063600378.89</v>
      </c>
      <c r="N127" s="101" t="s">
        <v>25</v>
      </c>
      <c r="O127" s="101" t="s">
        <v>25</v>
      </c>
      <c r="P127" s="75">
        <v>0</v>
      </c>
      <c r="Q127" s="76">
        <v>0</v>
      </c>
      <c r="R127" s="130"/>
      <c r="S127" s="127"/>
    </row>
    <row r="128" spans="1:19" s="28" customFormat="1" ht="144" x14ac:dyDescent="0.25">
      <c r="A128" s="12" t="s">
        <v>8</v>
      </c>
      <c r="B128" s="14" t="s">
        <v>180</v>
      </c>
      <c r="C128" s="13" t="s">
        <v>150</v>
      </c>
      <c r="D128" s="35" t="s">
        <v>102</v>
      </c>
      <c r="E128" s="35" t="s">
        <v>152</v>
      </c>
      <c r="F128" s="35" t="s">
        <v>182</v>
      </c>
      <c r="G128" s="35" t="s">
        <v>55</v>
      </c>
      <c r="H128" s="37">
        <v>20</v>
      </c>
      <c r="I128" s="38" t="s">
        <v>189</v>
      </c>
      <c r="J128" s="36" t="s">
        <v>252</v>
      </c>
      <c r="K128" s="101">
        <v>6436871527</v>
      </c>
      <c r="L128" s="101">
        <v>3634355554</v>
      </c>
      <c r="M128" s="101">
        <v>138113334</v>
      </c>
      <c r="N128" s="101" t="s">
        <v>25</v>
      </c>
      <c r="O128" s="101" t="s">
        <v>25</v>
      </c>
      <c r="P128" s="75">
        <v>0</v>
      </c>
      <c r="Q128" s="76">
        <v>0</v>
      </c>
      <c r="R128" s="130"/>
      <c r="S128" s="127"/>
    </row>
    <row r="129" spans="1:19" s="59" customFormat="1" ht="30" customHeight="1" thickBot="1" x14ac:dyDescent="0.3">
      <c r="A129" s="139" t="s">
        <v>24</v>
      </c>
      <c r="B129" s="140"/>
      <c r="C129" s="140"/>
      <c r="D129" s="140"/>
      <c r="E129" s="140"/>
      <c r="F129" s="140"/>
      <c r="G129" s="140"/>
      <c r="H129" s="140"/>
      <c r="I129" s="140"/>
      <c r="J129" s="140"/>
      <c r="K129" s="102">
        <f>+K10+K103</f>
        <v>1189638660902</v>
      </c>
      <c r="L129" s="102">
        <f>+L10+L103</f>
        <v>1098940638142.9</v>
      </c>
      <c r="M129" s="102">
        <f>+M10+M103</f>
        <v>1037487059267.58</v>
      </c>
      <c r="N129" s="102">
        <f>+N10+N103</f>
        <v>909615732928.47998</v>
      </c>
      <c r="O129" s="102">
        <f>+O10+O103</f>
        <v>909119289559.56006</v>
      </c>
      <c r="P129" s="77">
        <f t="shared" si="10"/>
        <v>0.87210267568216326</v>
      </c>
      <c r="Q129" s="78">
        <f t="shared" si="11"/>
        <v>0.76461514140671683</v>
      </c>
      <c r="R129" s="126"/>
      <c r="S129" s="133"/>
    </row>
    <row r="130" spans="1:19" x14ac:dyDescent="0.2">
      <c r="A130" s="60"/>
      <c r="B130" s="61"/>
      <c r="C130" s="62"/>
      <c r="D130" s="62"/>
      <c r="E130" s="62"/>
      <c r="F130" s="62"/>
      <c r="G130" s="62"/>
      <c r="H130" s="62"/>
      <c r="I130" s="62"/>
      <c r="J130" s="63"/>
      <c r="K130" s="103"/>
      <c r="L130" s="104"/>
      <c r="M130" s="105"/>
      <c r="N130" s="106"/>
      <c r="O130" s="105"/>
      <c r="P130" s="79"/>
      <c r="Q130" s="113"/>
      <c r="R130" s="134"/>
    </row>
    <row r="131" spans="1:19" ht="29.25" customHeight="1" x14ac:dyDescent="0.2">
      <c r="K131" s="107">
        <v>1189638660902</v>
      </c>
      <c r="L131" s="107">
        <v>1098940638142.9</v>
      </c>
      <c r="M131" s="107">
        <v>1037487059267.58</v>
      </c>
      <c r="N131" s="107">
        <v>909615732928.47998</v>
      </c>
      <c r="O131" s="107">
        <v>909119289559.56006</v>
      </c>
      <c r="Q131" s="81"/>
    </row>
    <row r="132" spans="1:19" x14ac:dyDescent="0.2">
      <c r="K132" s="107"/>
      <c r="L132" s="107"/>
      <c r="M132" s="107"/>
      <c r="N132" s="107"/>
      <c r="O132" s="107"/>
      <c r="P132" s="81"/>
      <c r="Q132" s="81"/>
    </row>
    <row r="133" spans="1:19" x14ac:dyDescent="0.2">
      <c r="K133" s="116">
        <f>K131-K129</f>
        <v>0</v>
      </c>
      <c r="L133" s="116">
        <f t="shared" ref="L133:O133" si="26">L131-L129</f>
        <v>0</v>
      </c>
      <c r="M133" s="116">
        <f t="shared" si="26"/>
        <v>0</v>
      </c>
      <c r="N133" s="116">
        <f t="shared" si="26"/>
        <v>0</v>
      </c>
      <c r="O133" s="116">
        <f t="shared" si="26"/>
        <v>0</v>
      </c>
    </row>
    <row r="134" spans="1:19" x14ac:dyDescent="0.2">
      <c r="K134" s="107"/>
      <c r="L134" s="107"/>
      <c r="M134" s="107"/>
      <c r="N134" s="107"/>
      <c r="O134" s="107"/>
      <c r="P134" s="81"/>
      <c r="Q134" s="81"/>
    </row>
    <row r="135" spans="1:19" x14ac:dyDescent="0.2">
      <c r="K135" s="107"/>
      <c r="L135" s="107"/>
      <c r="M135" s="107"/>
      <c r="N135" s="107"/>
      <c r="O135" s="107"/>
    </row>
    <row r="136" spans="1:19" x14ac:dyDescent="0.2">
      <c r="K136" s="107"/>
      <c r="L136" s="107"/>
      <c r="M136" s="107"/>
      <c r="N136" s="107"/>
      <c r="O136" s="107"/>
    </row>
    <row r="137" spans="1:19" x14ac:dyDescent="0.2">
      <c r="K137" s="107"/>
      <c r="L137" s="108"/>
      <c r="M137" s="108"/>
      <c r="N137" s="108"/>
      <c r="O137" s="107"/>
    </row>
    <row r="138" spans="1:19" x14ac:dyDescent="0.2">
      <c r="K138" s="107"/>
      <c r="L138" s="108"/>
      <c r="M138" s="108"/>
      <c r="N138" s="108"/>
      <c r="O138" s="108"/>
    </row>
    <row r="139" spans="1:19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  <row r="140" spans="1:19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108"/>
      <c r="L140" s="108"/>
      <c r="M140" s="108"/>
      <c r="N140" s="108"/>
      <c r="O140" s="108"/>
    </row>
  </sheetData>
  <autoFilter ref="A11:Q130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3:J103"/>
    <mergeCell ref="A129:J129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74C4E389C0DF4A8A92011AA4500999" ma:contentTypeVersion="1" ma:contentTypeDescription="Crear nuevo documento." ma:contentTypeScope="" ma:versionID="484730a920af1899ab3b604be6352626">
  <xsd:schema xmlns:xsd="http://www.w3.org/2001/XMLSchema" xmlns:xs="http://www.w3.org/2001/XMLSchema" xmlns:p="http://schemas.microsoft.com/office/2006/metadata/properties" xmlns:ns2="4afde810-2293-4670-bb5c-117753097ca5" targetNamespace="http://schemas.microsoft.com/office/2006/metadata/properties" ma:root="true" ma:fieldsID="85a954d37448c6d1ce4186c211e8601e" ns2:_=""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2C046A-57F8-4AE8-9AF6-8736AB20528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2021-07-13T13:56:13Z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0x0101007E74C4E389C0DF4A8A92011AA4500999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