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9200" windowHeight="11370"/>
  </bookViews>
  <sheets>
    <sheet name="VIGENCIA SIIF" sheetId="37" r:id="rId1"/>
  </sheets>
  <definedNames>
    <definedName name="_xlnm._FilterDatabase" localSheetId="0" hidden="1">'VIGENCIA SIIF'!$A$8:$U$8</definedName>
    <definedName name="_xlnm.Print_Area" localSheetId="0">'VIGENCIA SIIF'!$A$1:$S$142</definedName>
    <definedName name="_xlnm.Print_Titles" localSheetId="0">'VIGENCIA SIIF'!$1:$8</definedName>
  </definedNames>
  <calcPr calcId="171027"/>
</workbook>
</file>

<file path=xl/calcChain.xml><?xml version="1.0" encoding="utf-8"?>
<calcChain xmlns="http://schemas.openxmlformats.org/spreadsheetml/2006/main">
  <c r="S141" i="37" l="1"/>
  <c r="R141" i="37"/>
  <c r="S140" i="37"/>
  <c r="R140" i="37"/>
  <c r="S139" i="37"/>
  <c r="R139" i="37"/>
  <c r="S138" i="37"/>
  <c r="R138" i="37"/>
  <c r="Q137" i="37"/>
  <c r="Q136" i="37" s="1"/>
  <c r="Q135" i="37" s="1"/>
  <c r="P137" i="37"/>
  <c r="P136" i="37" s="1"/>
  <c r="P135" i="37" s="1"/>
  <c r="O137" i="37"/>
  <c r="O136" i="37" s="1"/>
  <c r="O135" i="37" s="1"/>
  <c r="N137" i="37"/>
  <c r="M137" i="37"/>
  <c r="L137" i="37"/>
  <c r="L136" i="37" s="1"/>
  <c r="L135" i="37" s="1"/>
  <c r="K137" i="37"/>
  <c r="K136" i="37" s="1"/>
  <c r="K135" i="37" s="1"/>
  <c r="J137" i="37"/>
  <c r="I137" i="37"/>
  <c r="N136" i="37"/>
  <c r="N135" i="37" s="1"/>
  <c r="M136" i="37"/>
  <c r="J136" i="37"/>
  <c r="I136" i="37"/>
  <c r="S136" i="37" s="1"/>
  <c r="J135" i="37"/>
  <c r="S134" i="37"/>
  <c r="R134" i="37"/>
  <c r="S133" i="37"/>
  <c r="R133" i="37"/>
  <c r="S132" i="37"/>
  <c r="R132" i="37"/>
  <c r="S131" i="37"/>
  <c r="R131" i="37"/>
  <c r="S130" i="37"/>
  <c r="R130" i="37"/>
  <c r="S129" i="37"/>
  <c r="R129" i="37"/>
  <c r="S128" i="37"/>
  <c r="R128" i="37"/>
  <c r="Q127" i="37"/>
  <c r="Q126" i="37" s="1"/>
  <c r="Q125" i="37" s="1"/>
  <c r="Q124" i="37" s="1"/>
  <c r="P127" i="37"/>
  <c r="O127" i="37"/>
  <c r="O126" i="37" s="1"/>
  <c r="O125" i="37" s="1"/>
  <c r="O124" i="37" s="1"/>
  <c r="N127" i="37"/>
  <c r="N126" i="37" s="1"/>
  <c r="N125" i="37" s="1"/>
  <c r="N124" i="37" s="1"/>
  <c r="M127" i="37"/>
  <c r="M126" i="37" s="1"/>
  <c r="L127" i="37"/>
  <c r="K127" i="37"/>
  <c r="K126" i="37" s="1"/>
  <c r="K125" i="37" s="1"/>
  <c r="K124" i="37" s="1"/>
  <c r="J127" i="37"/>
  <c r="I127" i="37"/>
  <c r="I126" i="37" s="1"/>
  <c r="I125" i="37" s="1"/>
  <c r="I124" i="37" s="1"/>
  <c r="P126" i="37"/>
  <c r="L126" i="37"/>
  <c r="L125" i="37" s="1"/>
  <c r="L124" i="37" s="1"/>
  <c r="J126" i="37"/>
  <c r="J125" i="37" s="1"/>
  <c r="J124" i="37" s="1"/>
  <c r="P125" i="37"/>
  <c r="P124" i="37" s="1"/>
  <c r="S123" i="37"/>
  <c r="R123" i="37"/>
  <c r="Q122" i="37"/>
  <c r="P122" i="37"/>
  <c r="O122" i="37"/>
  <c r="N122" i="37"/>
  <c r="M122" i="37"/>
  <c r="L122" i="37"/>
  <c r="K122" i="37"/>
  <c r="J122" i="37"/>
  <c r="I122" i="37"/>
  <c r="S122" i="37" s="1"/>
  <c r="Q121" i="37"/>
  <c r="Q120" i="37" s="1"/>
  <c r="P121" i="37"/>
  <c r="P120" i="37" s="1"/>
  <c r="O121" i="37"/>
  <c r="O120" i="37" s="1"/>
  <c r="N121" i="37"/>
  <c r="M121" i="37"/>
  <c r="R121" i="37" s="1"/>
  <c r="L121" i="37"/>
  <c r="L120" i="37" s="1"/>
  <c r="K121" i="37"/>
  <c r="K120" i="37" s="1"/>
  <c r="K112" i="37" s="1"/>
  <c r="J121" i="37"/>
  <c r="I121" i="37"/>
  <c r="I120" i="37" s="1"/>
  <c r="N120" i="37"/>
  <c r="J120" i="37"/>
  <c r="S119" i="37"/>
  <c r="R119" i="37"/>
  <c r="S118" i="37"/>
  <c r="R118" i="37"/>
  <c r="Q117" i="37"/>
  <c r="Q115" i="37" s="1"/>
  <c r="Q113" i="37" s="1"/>
  <c r="P117" i="37"/>
  <c r="P115" i="37" s="1"/>
  <c r="P113" i="37" s="1"/>
  <c r="O117" i="37"/>
  <c r="N117" i="37"/>
  <c r="M117" i="37"/>
  <c r="M115" i="37" s="1"/>
  <c r="M113" i="37" s="1"/>
  <c r="L117" i="37"/>
  <c r="L115" i="37" s="1"/>
  <c r="L113" i="37" s="1"/>
  <c r="K117" i="37"/>
  <c r="J117" i="37"/>
  <c r="I117" i="37"/>
  <c r="I115" i="37" s="1"/>
  <c r="Q116" i="37"/>
  <c r="Q114" i="37" s="1"/>
  <c r="P116" i="37"/>
  <c r="P114" i="37" s="1"/>
  <c r="P112" i="37" s="1"/>
  <c r="O116" i="37"/>
  <c r="O114" i="37" s="1"/>
  <c r="N116" i="37"/>
  <c r="N114" i="37" s="1"/>
  <c r="N112" i="37" s="1"/>
  <c r="M116" i="37"/>
  <c r="L116" i="37"/>
  <c r="K116" i="37"/>
  <c r="K114" i="37" s="1"/>
  <c r="J116" i="37"/>
  <c r="I116" i="37"/>
  <c r="I114" i="37" s="1"/>
  <c r="R115" i="37"/>
  <c r="N115" i="37"/>
  <c r="N113" i="37" s="1"/>
  <c r="K115" i="37"/>
  <c r="K113" i="37" s="1"/>
  <c r="J115" i="37"/>
  <c r="J113" i="37" s="1"/>
  <c r="L114" i="37"/>
  <c r="L112" i="37" s="1"/>
  <c r="J114" i="37"/>
  <c r="J112" i="37" s="1"/>
  <c r="I113" i="37"/>
  <c r="S111" i="37"/>
  <c r="R111" i="37"/>
  <c r="Q110" i="37"/>
  <c r="P110" i="37"/>
  <c r="O110" i="37"/>
  <c r="S110" i="37" s="1"/>
  <c r="N110" i="37"/>
  <c r="M110" i="37"/>
  <c r="L110" i="37"/>
  <c r="K110" i="37"/>
  <c r="J110" i="37"/>
  <c r="I110" i="37"/>
  <c r="S109" i="37"/>
  <c r="R109" i="37"/>
  <c r="Q108" i="37"/>
  <c r="P108" i="37"/>
  <c r="O108" i="37"/>
  <c r="N108" i="37"/>
  <c r="M108" i="37"/>
  <c r="L108" i="37"/>
  <c r="K108" i="37"/>
  <c r="J108" i="37"/>
  <c r="I108" i="37"/>
  <c r="S107" i="37"/>
  <c r="R107" i="37"/>
  <c r="S106" i="37"/>
  <c r="R106" i="37"/>
  <c r="S105" i="37"/>
  <c r="R105" i="37"/>
  <c r="S104" i="37"/>
  <c r="R104" i="37"/>
  <c r="Q103" i="37"/>
  <c r="P103" i="37"/>
  <c r="O103" i="37"/>
  <c r="N103" i="37"/>
  <c r="M103" i="37"/>
  <c r="L103" i="37"/>
  <c r="K103" i="37"/>
  <c r="J103" i="37"/>
  <c r="I103" i="37"/>
  <c r="S102" i="37"/>
  <c r="R102" i="37"/>
  <c r="S101" i="37"/>
  <c r="R101" i="37"/>
  <c r="Q100" i="37"/>
  <c r="P100" i="37"/>
  <c r="O100" i="37"/>
  <c r="N100" i="37"/>
  <c r="M100" i="37"/>
  <c r="L100" i="37"/>
  <c r="K100" i="37"/>
  <c r="J100" i="37"/>
  <c r="I100" i="37"/>
  <c r="S99" i="37"/>
  <c r="R99" i="37"/>
  <c r="S98" i="37"/>
  <c r="R98" i="37"/>
  <c r="Q97" i="37"/>
  <c r="P97" i="37"/>
  <c r="O97" i="37"/>
  <c r="N97" i="37"/>
  <c r="M97" i="37"/>
  <c r="L97" i="37"/>
  <c r="K97" i="37"/>
  <c r="J97" i="37"/>
  <c r="I97" i="37"/>
  <c r="S96" i="37"/>
  <c r="R96" i="37"/>
  <c r="S95" i="37"/>
  <c r="R95" i="37"/>
  <c r="Q94" i="37"/>
  <c r="P94" i="37"/>
  <c r="O94" i="37"/>
  <c r="N94" i="37"/>
  <c r="M94" i="37"/>
  <c r="L94" i="37"/>
  <c r="K94" i="37"/>
  <c r="J94" i="37"/>
  <c r="I94" i="37"/>
  <c r="S93" i="37"/>
  <c r="R93" i="37"/>
  <c r="S92" i="37"/>
  <c r="R92" i="37"/>
  <c r="Q91" i="37"/>
  <c r="P91" i="37"/>
  <c r="O91" i="37"/>
  <c r="N91" i="37"/>
  <c r="M91" i="37"/>
  <c r="L91" i="37"/>
  <c r="K91" i="37"/>
  <c r="J91" i="37"/>
  <c r="I91" i="37"/>
  <c r="S90" i="37"/>
  <c r="R90" i="37"/>
  <c r="S89" i="37"/>
  <c r="R89" i="37"/>
  <c r="S88" i="37"/>
  <c r="R88" i="37"/>
  <c r="S87" i="37"/>
  <c r="R87" i="37"/>
  <c r="S86" i="37"/>
  <c r="R86" i="37"/>
  <c r="Q85" i="37"/>
  <c r="P85" i="37"/>
  <c r="O85" i="37"/>
  <c r="N85" i="37"/>
  <c r="M85" i="37"/>
  <c r="L85" i="37"/>
  <c r="K85" i="37"/>
  <c r="J85" i="37"/>
  <c r="I85" i="37"/>
  <c r="S84" i="37"/>
  <c r="R84" i="37"/>
  <c r="S83" i="37"/>
  <c r="R83" i="37"/>
  <c r="Q82" i="37"/>
  <c r="P82" i="37"/>
  <c r="O82" i="37"/>
  <c r="N82" i="37"/>
  <c r="M82" i="37"/>
  <c r="L82" i="37"/>
  <c r="K82" i="37"/>
  <c r="J82" i="37"/>
  <c r="I82" i="37"/>
  <c r="S81" i="37"/>
  <c r="R81" i="37"/>
  <c r="S80" i="37"/>
  <c r="R80" i="37"/>
  <c r="S79" i="37"/>
  <c r="R79" i="37"/>
  <c r="S78" i="37"/>
  <c r="R78" i="37"/>
  <c r="S77" i="37"/>
  <c r="R77" i="37"/>
  <c r="Q76" i="37"/>
  <c r="P76" i="37"/>
  <c r="O76" i="37"/>
  <c r="N76" i="37"/>
  <c r="M76" i="37"/>
  <c r="R76" i="37" s="1"/>
  <c r="L76" i="37"/>
  <c r="K76" i="37"/>
  <c r="J76" i="37"/>
  <c r="I76" i="37"/>
  <c r="S75" i="37"/>
  <c r="R75" i="37"/>
  <c r="S74" i="37"/>
  <c r="R74" i="37"/>
  <c r="S73" i="37"/>
  <c r="R73" i="37"/>
  <c r="S72" i="37"/>
  <c r="R72" i="37"/>
  <c r="S71" i="37"/>
  <c r="R71" i="37"/>
  <c r="S70" i="37"/>
  <c r="R70" i="37"/>
  <c r="S69" i="37"/>
  <c r="R69" i="37"/>
  <c r="Q68" i="37"/>
  <c r="P68" i="37"/>
  <c r="O68" i="37"/>
  <c r="N68" i="37"/>
  <c r="M68" i="37"/>
  <c r="L68" i="37"/>
  <c r="K68" i="37"/>
  <c r="J68" i="37"/>
  <c r="I68" i="37"/>
  <c r="S67" i="37"/>
  <c r="R67" i="37"/>
  <c r="S66" i="37"/>
  <c r="R66" i="37"/>
  <c r="S65" i="37"/>
  <c r="R65" i="37"/>
  <c r="S64" i="37"/>
  <c r="R64" i="37"/>
  <c r="S63" i="37"/>
  <c r="R63" i="37"/>
  <c r="Q62" i="37"/>
  <c r="P62" i="37"/>
  <c r="O62" i="37"/>
  <c r="S62" i="37" s="1"/>
  <c r="N62" i="37"/>
  <c r="M62" i="37"/>
  <c r="R62" i="37" s="1"/>
  <c r="L62" i="37"/>
  <c r="K62" i="37"/>
  <c r="J62" i="37"/>
  <c r="I62" i="37"/>
  <c r="S61" i="37"/>
  <c r="R61" i="37"/>
  <c r="Q60" i="37"/>
  <c r="P60" i="37"/>
  <c r="O60" i="37"/>
  <c r="N60" i="37"/>
  <c r="M60" i="37"/>
  <c r="L60" i="37"/>
  <c r="K60" i="37"/>
  <c r="J60" i="37"/>
  <c r="I60" i="37"/>
  <c r="S59" i="37"/>
  <c r="R59" i="37"/>
  <c r="Q58" i="37"/>
  <c r="P58" i="37"/>
  <c r="O58" i="37"/>
  <c r="N58" i="37"/>
  <c r="M58" i="37"/>
  <c r="L58" i="37"/>
  <c r="K58" i="37"/>
  <c r="J58" i="37"/>
  <c r="I58" i="37"/>
  <c r="S56" i="37"/>
  <c r="R56" i="37"/>
  <c r="Q55" i="37"/>
  <c r="P55" i="37"/>
  <c r="O55" i="37"/>
  <c r="N55" i="37"/>
  <c r="M55" i="37"/>
  <c r="R55" i="37" s="1"/>
  <c r="L55" i="37"/>
  <c r="K55" i="37"/>
  <c r="J55" i="37"/>
  <c r="I55" i="37"/>
  <c r="S54" i="37"/>
  <c r="R54" i="37"/>
  <c r="S53" i="37"/>
  <c r="R53" i="37"/>
  <c r="S52" i="37"/>
  <c r="R52" i="37"/>
  <c r="S51" i="37"/>
  <c r="R51" i="37"/>
  <c r="Q50" i="37"/>
  <c r="P50" i="37"/>
  <c r="O50" i="37"/>
  <c r="N50" i="37"/>
  <c r="N49" i="37" s="1"/>
  <c r="M50" i="37"/>
  <c r="L50" i="37"/>
  <c r="L49" i="37" s="1"/>
  <c r="K50" i="37"/>
  <c r="K49" i="37" s="1"/>
  <c r="J50" i="37"/>
  <c r="I50" i="37"/>
  <c r="S47" i="37"/>
  <c r="R47" i="37"/>
  <c r="S46" i="37"/>
  <c r="R46" i="37"/>
  <c r="S45" i="37"/>
  <c r="R45" i="37"/>
  <c r="S44" i="37"/>
  <c r="R44" i="37"/>
  <c r="Q43" i="37"/>
  <c r="P43" i="37"/>
  <c r="O43" i="37"/>
  <c r="N43" i="37"/>
  <c r="M43" i="37"/>
  <c r="L43" i="37"/>
  <c r="K43" i="37"/>
  <c r="J43" i="37"/>
  <c r="I43" i="37"/>
  <c r="R43" i="37" s="1"/>
  <c r="S42" i="37"/>
  <c r="R42" i="37"/>
  <c r="S41" i="37"/>
  <c r="R41" i="37"/>
  <c r="S40" i="37"/>
  <c r="R40" i="37"/>
  <c r="S39" i="37"/>
  <c r="R39" i="37"/>
  <c r="Q38" i="37"/>
  <c r="Q37" i="37" s="1"/>
  <c r="P38" i="37"/>
  <c r="O38" i="37"/>
  <c r="N38" i="37"/>
  <c r="M38" i="37"/>
  <c r="L38" i="37"/>
  <c r="L37" i="37" s="1"/>
  <c r="K38" i="37"/>
  <c r="J38" i="37"/>
  <c r="I38" i="37"/>
  <c r="I37" i="37" s="1"/>
  <c r="O37" i="37"/>
  <c r="S36" i="37"/>
  <c r="R36" i="37"/>
  <c r="S35" i="37"/>
  <c r="R35" i="37"/>
  <c r="S34" i="37"/>
  <c r="R34" i="37"/>
  <c r="Q33" i="37"/>
  <c r="P33" i="37"/>
  <c r="O33" i="37"/>
  <c r="N33" i="37"/>
  <c r="M33" i="37"/>
  <c r="L33" i="37"/>
  <c r="K33" i="37"/>
  <c r="J33" i="37"/>
  <c r="I33" i="37"/>
  <c r="S33" i="37" s="1"/>
  <c r="S32" i="37"/>
  <c r="R32" i="37"/>
  <c r="S31" i="37"/>
  <c r="R31" i="37"/>
  <c r="R30" i="37"/>
  <c r="Q30" i="37"/>
  <c r="P30" i="37"/>
  <c r="O30" i="37"/>
  <c r="S30" i="37" s="1"/>
  <c r="N30" i="37"/>
  <c r="M30" i="37"/>
  <c r="L30" i="37"/>
  <c r="K30" i="37"/>
  <c r="J30" i="37"/>
  <c r="I30" i="37"/>
  <c r="S29" i="37"/>
  <c r="R29" i="37"/>
  <c r="S28" i="37"/>
  <c r="R28" i="37"/>
  <c r="S27" i="37"/>
  <c r="R27" i="37"/>
  <c r="S26" i="37"/>
  <c r="R26" i="37"/>
  <c r="S25" i="37"/>
  <c r="R25" i="37"/>
  <c r="S24" i="37"/>
  <c r="R24" i="37"/>
  <c r="S23" i="37"/>
  <c r="R23" i="37"/>
  <c r="S22" i="37"/>
  <c r="R22" i="37"/>
  <c r="S21" i="37"/>
  <c r="R21" i="37"/>
  <c r="S20" i="37"/>
  <c r="R20" i="37"/>
  <c r="Q19" i="37"/>
  <c r="P19" i="37"/>
  <c r="O19" i="37"/>
  <c r="N19" i="37"/>
  <c r="M19" i="37"/>
  <c r="L19" i="37"/>
  <c r="K19" i="37"/>
  <c r="J19" i="37"/>
  <c r="I19" i="37"/>
  <c r="R19" i="37" s="1"/>
  <c r="S18" i="37"/>
  <c r="R18" i="37"/>
  <c r="K17" i="37"/>
  <c r="I17" i="37"/>
  <c r="I16" i="37" s="1"/>
  <c r="Q16" i="37"/>
  <c r="P16" i="37"/>
  <c r="O16" i="37"/>
  <c r="N16" i="37"/>
  <c r="M16" i="37"/>
  <c r="L16" i="37"/>
  <c r="K16" i="37"/>
  <c r="J16" i="37"/>
  <c r="S15" i="37"/>
  <c r="R15" i="37"/>
  <c r="S14" i="37"/>
  <c r="R14" i="37"/>
  <c r="S13" i="37"/>
  <c r="R13" i="37"/>
  <c r="Q12" i="37"/>
  <c r="P12" i="37"/>
  <c r="O12" i="37"/>
  <c r="N12" i="37"/>
  <c r="M12" i="37"/>
  <c r="L12" i="37"/>
  <c r="K12" i="37"/>
  <c r="K11" i="37" s="1"/>
  <c r="J12" i="37"/>
  <c r="I12" i="37"/>
  <c r="L11" i="37" l="1"/>
  <c r="L10" i="37" s="1"/>
  <c r="S17" i="37"/>
  <c r="N11" i="37"/>
  <c r="K37" i="37"/>
  <c r="S60" i="37"/>
  <c r="L57" i="37"/>
  <c r="L48" i="37" s="1"/>
  <c r="S97" i="37"/>
  <c r="S103" i="37"/>
  <c r="R113" i="37"/>
  <c r="S16" i="37"/>
  <c r="J49" i="37"/>
  <c r="O57" i="37"/>
  <c r="S57" i="37" s="1"/>
  <c r="R137" i="37"/>
  <c r="P11" i="37"/>
  <c r="P10" i="37" s="1"/>
  <c r="N37" i="37"/>
  <c r="N10" i="37" s="1"/>
  <c r="S117" i="37"/>
  <c r="M120" i="37"/>
  <c r="S37" i="37"/>
  <c r="I57" i="37"/>
  <c r="S91" i="37"/>
  <c r="R97" i="37"/>
  <c r="R100" i="37"/>
  <c r="K10" i="37"/>
  <c r="K9" i="37" s="1"/>
  <c r="K142" i="37" s="1"/>
  <c r="N57" i="37"/>
  <c r="N48" i="37" s="1"/>
  <c r="I112" i="37"/>
  <c r="Q112" i="37"/>
  <c r="O11" i="37"/>
  <c r="O10" i="37" s="1"/>
  <c r="J37" i="37"/>
  <c r="K57" i="37"/>
  <c r="K48" i="37" s="1"/>
  <c r="R120" i="37"/>
  <c r="R136" i="37"/>
  <c r="M57" i="37"/>
  <c r="R57" i="37" s="1"/>
  <c r="J11" i="37"/>
  <c r="R103" i="37"/>
  <c r="S76" i="37"/>
  <c r="Q11" i="37"/>
  <c r="Q10" i="37" s="1"/>
  <c r="R16" i="37"/>
  <c r="S50" i="37"/>
  <c r="Q57" i="37"/>
  <c r="S68" i="37"/>
  <c r="R91" i="37"/>
  <c r="S120" i="37"/>
  <c r="S121" i="37"/>
  <c r="R68" i="37"/>
  <c r="S12" i="37"/>
  <c r="P49" i="37"/>
  <c r="J57" i="37"/>
  <c r="J48" i="37" s="1"/>
  <c r="P57" i="37"/>
  <c r="I135" i="37"/>
  <c r="S82" i="37"/>
  <c r="S100" i="37"/>
  <c r="S19" i="37"/>
  <c r="P37" i="37"/>
  <c r="S43" i="37"/>
  <c r="R110" i="37"/>
  <c r="O115" i="37"/>
  <c r="S115" i="37" s="1"/>
  <c r="R60" i="37"/>
  <c r="R85" i="37"/>
  <c r="R116" i="37"/>
  <c r="S124" i="37"/>
  <c r="R126" i="37"/>
  <c r="M125" i="37"/>
  <c r="R33" i="37"/>
  <c r="R38" i="37"/>
  <c r="M37" i="37"/>
  <c r="R37" i="37" s="1"/>
  <c r="R58" i="37"/>
  <c r="R94" i="37"/>
  <c r="R108" i="37"/>
  <c r="S116" i="37"/>
  <c r="R122" i="37"/>
  <c r="S125" i="37"/>
  <c r="R127" i="37"/>
  <c r="S38" i="37"/>
  <c r="O49" i="37"/>
  <c r="I49" i="37"/>
  <c r="I48" i="37" s="1"/>
  <c r="R50" i="37"/>
  <c r="M49" i="37"/>
  <c r="Q49" i="37"/>
  <c r="Q48" i="37" s="1"/>
  <c r="S55" i="37"/>
  <c r="S58" i="37"/>
  <c r="R82" i="37"/>
  <c r="S85" i="37"/>
  <c r="M114" i="37"/>
  <c r="S114" i="37"/>
  <c r="M135" i="37"/>
  <c r="R135" i="37" s="1"/>
  <c r="I11" i="37"/>
  <c r="I10" i="37" s="1"/>
  <c r="R12" i="37"/>
  <c r="M11" i="37"/>
  <c r="R17" i="37"/>
  <c r="S94" i="37"/>
  <c r="S108" i="37"/>
  <c r="O112" i="37"/>
  <c r="O113" i="37"/>
  <c r="S113" i="37" s="1"/>
  <c r="S135" i="37"/>
  <c r="S137" i="37"/>
  <c r="S126" i="37"/>
  <c r="S127" i="37"/>
  <c r="R117" i="37"/>
  <c r="S112" i="37" l="1"/>
  <c r="Q9" i="37"/>
  <c r="Q142" i="37" s="1"/>
  <c r="J10" i="37"/>
  <c r="J9" i="37" s="1"/>
  <c r="J142" i="37" s="1"/>
  <c r="P48" i="37"/>
  <c r="N9" i="37"/>
  <c r="N142" i="37" s="1"/>
  <c r="P9" i="37"/>
  <c r="P142" i="37" s="1"/>
  <c r="R11" i="37"/>
  <c r="M10" i="37"/>
  <c r="M112" i="37"/>
  <c r="R112" i="37" s="1"/>
  <c r="R114" i="37"/>
  <c r="S10" i="37"/>
  <c r="O48" i="37"/>
  <c r="S48" i="37" s="1"/>
  <c r="S49" i="37"/>
  <c r="I9" i="37"/>
  <c r="I142" i="37" s="1"/>
  <c r="R49" i="37"/>
  <c r="M48" i="37"/>
  <c r="R48" i="37" s="1"/>
  <c r="L9" i="37"/>
  <c r="L142" i="37" s="1"/>
  <c r="R125" i="37"/>
  <c r="M124" i="37"/>
  <c r="R124" i="37" s="1"/>
  <c r="S11" i="37"/>
  <c r="O9" i="37" l="1"/>
  <c r="S9" i="37" s="1"/>
  <c r="R10" i="37"/>
  <c r="M9" i="37"/>
  <c r="O142" i="37" l="1"/>
  <c r="S142" i="37" s="1"/>
  <c r="M142" i="37"/>
  <c r="R142" i="37" s="1"/>
  <c r="R9" i="37"/>
</calcChain>
</file>

<file path=xl/sharedStrings.xml><?xml version="1.0" encoding="utf-8"?>
<sst xmlns="http://schemas.openxmlformats.org/spreadsheetml/2006/main" count="268" uniqueCount="239">
  <si>
    <t>AGENCIA NACIONAL DE HIDROCARBUROS</t>
  </si>
  <si>
    <t/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</si>
  <si>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</si>
  <si>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</si>
  <si>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</si>
  <si>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</si>
  <si>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</si>
  <si>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</si>
  <si>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</si>
  <si>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</si>
  <si>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</si>
  <si>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</si>
  <si>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</si>
  <si>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</si>
  <si>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</si>
  <si>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</si>
  <si>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</si>
  <si>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</si>
  <si>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</si>
  <si>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</si>
  <si>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</si>
  <si>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</si>
  <si>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</si>
  <si>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</si>
  <si>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</si>
  <si>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</si>
  <si>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</si>
  <si>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</si>
  <si>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</si>
  <si>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</si>
  <si>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</si>
  <si>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</si>
  <si>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</si>
  <si>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</si>
  <si>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</si>
  <si>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</si>
  <si>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</si>
  <si>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</si>
  <si>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</si>
  <si>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</si>
  <si>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</si>
  <si>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</si>
  <si>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</si>
  <si>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</si>
  <si>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</si>
  <si>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</si>
  <si>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</si>
  <si>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</si>
  <si>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</si>
  <si>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</si>
  <si>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</si>
  <si>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</si>
  <si>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</si>
  <si>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</si>
  <si>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</si>
  <si>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</si>
  <si>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</si>
  <si>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</si>
  <si>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</si>
  <si>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</si>
  <si>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</si>
  <si>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</si>
  <si>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</si>
  <si>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</si>
  <si>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</si>
  <si>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</si>
  <si>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</si>
  <si>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</si>
  <si>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</si>
  <si>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</si>
  <si>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</si>
  <si>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</si>
  <si>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</si>
  <si>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</si>
  <si>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</si>
  <si>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</si>
  <si>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</si>
  <si>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</si>
  <si>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</si>
  <si>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</si>
  <si>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</si>
  <si>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</si>
  <si>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</si>
  <si>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</si>
  <si>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</si>
  <si>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</si>
  <si>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</si>
  <si>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</si>
  <si>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</si>
  <si>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</si>
  <si>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</si>
  <si>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</si>
  <si>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</si>
  <si>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</si>
  <si>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</si>
  <si>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</si>
  <si>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</si>
  <si>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</si>
  <si>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</si>
  <si>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</si>
  <si>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</si>
  <si>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</si>
  <si>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</si>
  <si>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</si>
  <si>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</si>
  <si>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</si>
  <si>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</si>
  <si>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</si>
  <si>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</si>
  <si>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</si>
  <si>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</si>
  <si>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</si>
  <si>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</si>
  <si>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</si>
  <si>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</si>
  <si>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</si>
  <si>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</si>
  <si>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</si>
  <si>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</si>
  <si>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</si>
  <si>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</si>
  <si>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</si>
  <si>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</si>
  <si>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</si>
  <si>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</si>
  <si>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</si>
  <si>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</si>
  <si>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</si>
  <si>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</si>
  <si>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</si>
  <si>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</si>
  <si>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</si>
  <si>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</si>
  <si>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</si>
  <si>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</si>
  <si>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</si>
  <si>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</si>
  <si>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</si>
  <si>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</si>
  <si>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</si>
  <si>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</si>
  <si>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</si>
  <si>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</si>
  <si>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</si>
  <si>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</si>
  <si>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</si>
  <si>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</si>
  <si>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</si>
  <si>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</si>
  <si>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</si>
  <si>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</si>
  <si>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</si>
  <si>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</si>
  <si>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</si>
  <si>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</si>
  <si>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</si>
  <si>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</si>
  <si>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</si>
  <si>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</si>
  <si>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</si>
  <si>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</si>
  <si>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</si>
  <si>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</si>
  <si>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</si>
  <si>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</si>
  <si>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</si>
  <si>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</si>
  <si>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</si>
  <si>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</si>
  <si>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</si>
  <si>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</si>
  <si>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</si>
  <si>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</si>
  <si>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</si>
  <si>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</si>
  <si>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</si>
  <si>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</si>
  <si>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</si>
  <si>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</si>
  <si>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</si>
  <si>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</si>
  <si>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</si>
  <si>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</si>
  <si>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</si>
  <si>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</si>
  <si>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</si>
  <si>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</si>
  <si>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</si>
  <si>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</si>
  <si>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</si>
  <si>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</si>
  <si>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</si>
  <si>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</si>
  <si>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</si>
  <si>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</si>
  <si>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</si>
  <si>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</si>
  <si>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</si>
  <si>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</si>
  <si>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</si>
  <si>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</si>
  <si>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</si>
  <si>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</si>
  <si>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</si>
  <si>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</si>
  <si>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</si>
  <si>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</si>
  <si>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</si>
  <si>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</si>
  <si>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</si>
  <si>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</si>
  <si>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</si>
  <si>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</si>
  <si>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</si>
  <si>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</si>
  <si>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</si>
  <si>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</si>
  <si>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</si>
  <si>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</si>
  <si>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</si>
  <si>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</si>
  <si>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</si>
  <si>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</si>
  <si>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</si>
  <si>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</si>
  <si>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C - INVERSION</t>
  </si>
  <si>
    <t>RECURSOS NATURALES ENERGETICOS NO RENOVABLES</t>
  </si>
  <si>
    <t>C-2106-1900-1-0-1</t>
  </si>
  <si>
    <t>ADQUISICION DE INFORMACION</t>
  </si>
  <si>
    <t>C-2106-1900-1-0-2</t>
  </si>
  <si>
    <t>INTEGRACION DE LA INFORMACION TECNICA</t>
  </si>
  <si>
    <t>C-2106-1900-1-0-3</t>
  </si>
  <si>
    <t>MEJORAMIENTO DE LA INFORMACION TECNICA</t>
  </si>
  <si>
    <t>C-2106-1900-1-0-9</t>
  </si>
  <si>
    <t>GMF 4*1000</t>
  </si>
  <si>
    <t xml:space="preserve">TOTAL </t>
  </si>
  <si>
    <t>A-5-1-2-1-0-29</t>
  </si>
  <si>
    <t>MAYO</t>
  </si>
  <si>
    <t>INFORME DE EJECUCION PRESUPUESTAL DE INGRESOS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</si>
</sst>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68" formatCode="0000"/>
    <numFmt numFmtId="171" formatCode="d\ &quot;de&quot;\ mmmm\ &quot;de&quot;\ yyyy"/>
    <numFmt numFmtId="173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2" applyFont="1" applyFill="1" applyBorder="1"/>
    <xf numFmtId="0" fontId="1" fillId="0" borderId="0" xfId="2" applyFont="1" applyFill="1"/>
    <xf numFmtId="0" fontId="1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8" fontId="3" fillId="0" borderId="0" xfId="2" applyNumberFormat="1" applyFont="1" applyFill="1" applyBorder="1" applyAlignment="1">
      <alignment horizontal="center" vertical="center"/>
    </xf>
    <xf numFmtId="171" fontId="3" fillId="0" borderId="0" xfId="2" applyNumberFormat="1" applyFont="1" applyFill="1" applyBorder="1" applyAlignment="1">
      <alignment horizontal="centerContinuous"/>
    </xf>
    <xf numFmtId="49" fontId="7" fillId="0" borderId="7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3" fillId="0" borderId="8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38" fontId="4" fillId="0" borderId="22" xfId="2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10" fontId="4" fillId="0" borderId="14" xfId="3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horizontal="center"/>
    </xf>
    <xf numFmtId="1" fontId="4" fillId="0" borderId="23" xfId="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4" xfId="2" applyNumberFormat="1" applyFont="1" applyFill="1" applyBorder="1" applyAlignment="1">
      <alignment vertical="center" wrapText="1"/>
    </xf>
    <xf numFmtId="1" fontId="9" fillId="0" borderId="23" xfId="2" applyNumberFormat="1" applyFont="1" applyFill="1" applyBorder="1" applyAlignment="1">
      <alignment horizontal="center" vertical="center"/>
    </xf>
    <xf numFmtId="1" fontId="9" fillId="0" borderId="24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vertical="center" wrapText="1"/>
    </xf>
    <xf numFmtId="38" fontId="9" fillId="0" borderId="24" xfId="2" applyNumberFormat="1" applyFont="1" applyFill="1" applyBorder="1" applyAlignment="1">
      <alignment horizontal="right" vertical="center"/>
    </xf>
    <xf numFmtId="10" fontId="9" fillId="0" borderId="24" xfId="2" applyNumberFormat="1" applyFont="1" applyFill="1" applyBorder="1" applyAlignment="1">
      <alignment horizontal="right" vertical="center"/>
    </xf>
    <xf numFmtId="10" fontId="9" fillId="0" borderId="16" xfId="3" applyNumberFormat="1" applyFont="1" applyFill="1" applyBorder="1" applyAlignment="1">
      <alignment horizontal="right" vertical="center"/>
    </xf>
    <xf numFmtId="0" fontId="10" fillId="0" borderId="0" xfId="2" applyFont="1" applyFill="1"/>
    <xf numFmtId="0" fontId="4" fillId="0" borderId="24" xfId="2" applyNumberFormat="1" applyFont="1" applyFill="1" applyBorder="1" applyAlignment="1">
      <alignment horizontal="center" vertical="center"/>
    </xf>
    <xf numFmtId="10" fontId="4" fillId="0" borderId="24" xfId="2" applyNumberFormat="1" applyFont="1" applyFill="1" applyBorder="1" applyAlignment="1">
      <alignment horizontal="right" vertical="center"/>
    </xf>
    <xf numFmtId="49" fontId="9" fillId="0" borderId="24" xfId="2" applyNumberFormat="1" applyFont="1" applyFill="1" applyBorder="1" applyAlignment="1">
      <alignment horizontal="left" vertical="center" wrapText="1"/>
    </xf>
    <xf numFmtId="10" fontId="4" fillId="0" borderId="16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6" xfId="2" applyNumberFormat="1" applyFont="1" applyFill="1" applyBorder="1" applyAlignment="1">
      <alignment horizontal="right" vertical="center"/>
    </xf>
    <xf numFmtId="0" fontId="9" fillId="0" borderId="24" xfId="2" applyNumberFormat="1" applyFont="1" applyFill="1" applyBorder="1" applyAlignment="1">
      <alignment vertical="center" wrapText="1"/>
    </xf>
    <xf numFmtId="9" fontId="4" fillId="0" borderId="24" xfId="3" applyFont="1" applyFill="1" applyBorder="1" applyAlignment="1">
      <alignment horizontal="right" vertical="center"/>
    </xf>
    <xf numFmtId="3" fontId="4" fillId="0" borderId="24" xfId="2" applyNumberFormat="1" applyFont="1" applyFill="1" applyBorder="1" applyAlignment="1">
      <alignment horizontal="right" vertical="center" wrapText="1"/>
    </xf>
    <xf numFmtId="166" fontId="4" fillId="0" borderId="24" xfId="2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166" fontId="9" fillId="0" borderId="24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40" fontId="4" fillId="0" borderId="24" xfId="2" applyNumberFormat="1" applyFont="1" applyFill="1" applyBorder="1" applyAlignment="1">
      <alignment vertical="center"/>
    </xf>
    <xf numFmtId="0" fontId="9" fillId="0" borderId="24" xfId="2" applyFont="1" applyFill="1" applyBorder="1" applyAlignment="1">
      <alignment horizontal="center" vertical="center" wrapText="1"/>
    </xf>
    <xf numFmtId="40" fontId="9" fillId="0" borderId="24" xfId="2" applyNumberFormat="1" applyFont="1" applyFill="1" applyBorder="1" applyAlignment="1">
      <alignment vertical="center"/>
    </xf>
    <xf numFmtId="0" fontId="8" fillId="0" borderId="0" xfId="2" applyFont="1" applyFill="1" applyAlignment="1">
      <alignment horizontal="right"/>
    </xf>
    <xf numFmtId="10" fontId="9" fillId="0" borderId="24" xfId="3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38" fontId="4" fillId="0" borderId="28" xfId="2" applyNumberFormat="1" applyFont="1" applyFill="1" applyBorder="1" applyAlignment="1">
      <alignment horizontal="right" vertical="center"/>
    </xf>
    <xf numFmtId="10" fontId="4" fillId="0" borderId="10" xfId="2" applyNumberFormat="1" applyFont="1" applyFill="1" applyBorder="1" applyAlignment="1">
      <alignment horizontal="right" vertical="center"/>
    </xf>
    <xf numFmtId="10" fontId="4" fillId="0" borderId="28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73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0" fontId="3" fillId="0" borderId="0" xfId="2" applyFont="1" applyFill="1" applyBorder="1" applyAlignment="1">
      <alignment horizontal="center" vertical="center" wrapText="1"/>
    </xf>
    <xf numFmtId="10" fontId="3" fillId="0" borderId="0" xfId="3" applyNumberFormat="1" applyFont="1" applyFill="1" applyBorder="1" applyAlignment="1"/>
    <xf numFmtId="10" fontId="1" fillId="0" borderId="0" xfId="3" applyNumberFormat="1" applyFont="1" applyFill="1" applyBorder="1" applyAlignment="1"/>
    <xf numFmtId="10" fontId="3" fillId="0" borderId="0" xfId="3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10" fontId="3" fillId="0" borderId="0" xfId="3" applyNumberFormat="1" applyFont="1" applyFill="1" applyBorder="1" applyAlignment="1">
      <alignment horizontal="right"/>
    </xf>
    <xf numFmtId="10" fontId="1" fillId="0" borderId="0" xfId="3" applyNumberFormat="1" applyFont="1" applyFill="1" applyBorder="1" applyAlignment="1">
      <alignment vertical="center"/>
    </xf>
    <xf numFmtId="1" fontId="3" fillId="0" borderId="0" xfId="2" applyNumberFormat="1" applyFont="1" applyFill="1" applyBorder="1" applyAlignment="1">
      <alignment horizontal="center" vertical="center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7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horizontal="center" vertical="center" wrapText="1"/>
    </xf>
    <xf numFmtId="167" fontId="3" fillId="0" borderId="8" xfId="2" applyNumberFormat="1" applyFont="1" applyFill="1" applyBorder="1" applyAlignment="1">
      <alignment horizontal="center" vertical="center" wrapText="1"/>
    </xf>
    <xf numFmtId="167" fontId="3" fillId="0" borderId="9" xfId="2" applyNumberFormat="1" applyFont="1" applyFill="1" applyBorder="1" applyAlignment="1">
      <alignment horizontal="center" vertical="center" wrapText="1"/>
    </xf>
    <xf numFmtId="167" fontId="3" fillId="0" borderId="7" xfId="2" applyNumberFormat="1" applyFont="1" applyFill="1" applyBorder="1" applyAlignment="1">
      <alignment horizontal="center" vertical="center"/>
    </xf>
    <xf numFmtId="167" fontId="3" fillId="0" borderId="8" xfId="2" applyNumberFormat="1" applyFont="1" applyFill="1" applyBorder="1" applyAlignment="1">
      <alignment horizontal="center" vertical="center"/>
    </xf>
    <xf numFmtId="167" fontId="3" fillId="0" borderId="9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9" fontId="4" fillId="0" borderId="21" xfId="2" applyNumberFormat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2" fillId="0" borderId="2" xfId="2" applyFont="1" applyFill="1" applyBorder="1"/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DC08A1C-FB15-4FF3-8424-3CE86DD53C3E}"/>
            </a:ext>
          </a:extLst>
        </xdr:cNvPr>
        <xdr:cNvSpPr txBox="1">
          <a:spLocks noChangeArrowheads="1"/>
        </xdr:cNvSpPr>
      </xdr:nvSpPr>
      <xdr:spPr bwMode="auto">
        <a:xfrm>
          <a:off x="29908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BCDC1FA-6DB1-412B-A9C0-66240FB83B8E}"/>
            </a:ext>
          </a:extLst>
        </xdr:cNvPr>
        <xdr:cNvSpPr txBox="1">
          <a:spLocks noChangeArrowheads="1"/>
        </xdr:cNvSpPr>
      </xdr:nvSpPr>
      <xdr:spPr bwMode="auto">
        <a:xfrm>
          <a:off x="29908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E0608448-FABB-497F-8780-E57238C4E81B}"/>
            </a:ext>
          </a:extLst>
        </xdr:cNvPr>
        <xdr:cNvSpPr txBox="1">
          <a:spLocks noChangeArrowheads="1"/>
        </xdr:cNvSpPr>
      </xdr:nvSpPr>
      <xdr:spPr bwMode="auto">
        <a:xfrm>
          <a:off x="29908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7DF4E2E3-8A53-413C-BD2C-A293FE988B4E}"/>
            </a:ext>
          </a:extLst>
        </xdr:cNvPr>
        <xdr:cNvSpPr txBox="1">
          <a:spLocks noChangeArrowheads="1"/>
        </xdr:cNvSpPr>
      </xdr:nvSpPr>
      <xdr:spPr bwMode="auto">
        <a:xfrm>
          <a:off x="29908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D176C820-4F70-4796-BE00-D27A0F2895D5}"/>
            </a:ext>
          </a:extLst>
        </xdr:cNvPr>
        <xdr:cNvSpPr txBox="1">
          <a:spLocks noChangeArrowheads="1"/>
        </xdr:cNvSpPr>
      </xdr:nvSpPr>
      <xdr:spPr bwMode="auto">
        <a:xfrm>
          <a:off x="29908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466BBA05-5C0C-401E-A3ED-36DB445F02D1}"/>
            </a:ext>
          </a:extLst>
        </xdr:cNvPr>
        <xdr:cNvSpPr txBox="1">
          <a:spLocks noChangeArrowheads="1"/>
        </xdr:cNvSpPr>
      </xdr:nvSpPr>
      <xdr:spPr bwMode="auto">
        <a:xfrm>
          <a:off x="29908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FC85C9E5-D163-49BB-8078-8300E1F7AE2E}"/>
            </a:ext>
          </a:extLst>
        </xdr:cNvPr>
        <xdr:cNvSpPr txBox="1">
          <a:spLocks noChangeArrowheads="1"/>
        </xdr:cNvSpPr>
      </xdr:nvSpPr>
      <xdr:spPr bwMode="auto">
        <a:xfrm>
          <a:off x="29908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974A07E9-92E3-4D25-B433-958B08E342CC}"/>
            </a:ext>
          </a:extLst>
        </xdr:cNvPr>
        <xdr:cNvSpPr txBox="1">
          <a:spLocks noChangeArrowheads="1"/>
        </xdr:cNvSpPr>
      </xdr:nvSpPr>
      <xdr:spPr bwMode="auto">
        <a:xfrm>
          <a:off x="29908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1D2C6C04-D7D4-4B77-B60D-FC9762CDD8C4}"/>
            </a:ext>
          </a:extLst>
        </xdr:cNvPr>
        <xdr:cNvSpPr txBox="1">
          <a:spLocks noChangeArrowheads="1"/>
        </xdr:cNvSpPr>
      </xdr:nvSpPr>
      <xdr:spPr bwMode="auto">
        <a:xfrm>
          <a:off x="19297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8ABFC200-3D94-444E-80A6-9D29C054A76F}"/>
            </a:ext>
          </a:extLst>
        </xdr:cNvPr>
        <xdr:cNvSpPr txBox="1">
          <a:spLocks noChangeArrowheads="1"/>
        </xdr:cNvSpPr>
      </xdr:nvSpPr>
      <xdr:spPr bwMode="auto">
        <a:xfrm>
          <a:off x="19297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E426D1AF-78D8-43C6-B969-BD003D6C73AF}"/>
            </a:ext>
          </a:extLst>
        </xdr:cNvPr>
        <xdr:cNvSpPr txBox="1">
          <a:spLocks noChangeArrowheads="1"/>
        </xdr:cNvSpPr>
      </xdr:nvSpPr>
      <xdr:spPr bwMode="auto">
        <a:xfrm>
          <a:off x="19297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AAAC62F4-40D8-4583-B985-B61BA259A8C4}"/>
            </a:ext>
          </a:extLst>
        </xdr:cNvPr>
        <xdr:cNvSpPr txBox="1">
          <a:spLocks noChangeArrowheads="1"/>
        </xdr:cNvSpPr>
      </xdr:nvSpPr>
      <xdr:spPr bwMode="auto">
        <a:xfrm>
          <a:off x="19297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E6FD14CE-3C96-4116-87A6-9C6A37400950}"/>
            </a:ext>
          </a:extLst>
        </xdr:cNvPr>
        <xdr:cNvSpPr txBox="1">
          <a:spLocks noChangeArrowheads="1"/>
        </xdr:cNvSpPr>
      </xdr:nvSpPr>
      <xdr:spPr bwMode="auto">
        <a:xfrm>
          <a:off x="19297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5735896C-3D68-4880-A975-5793694D8F2D}"/>
            </a:ext>
          </a:extLst>
        </xdr:cNvPr>
        <xdr:cNvSpPr txBox="1">
          <a:spLocks noChangeArrowheads="1"/>
        </xdr:cNvSpPr>
      </xdr:nvSpPr>
      <xdr:spPr bwMode="auto">
        <a:xfrm>
          <a:off x="19297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E453A3E5-28BD-4FA0-ADDB-8E9265063479}"/>
            </a:ext>
          </a:extLst>
        </xdr:cNvPr>
        <xdr:cNvSpPr txBox="1">
          <a:spLocks noChangeArrowheads="1"/>
        </xdr:cNvSpPr>
      </xdr:nvSpPr>
      <xdr:spPr bwMode="auto">
        <a:xfrm>
          <a:off x="19297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8ED1876E-DFBD-45E9-9CDA-6AED8A0D3053}"/>
            </a:ext>
          </a:extLst>
        </xdr:cNvPr>
        <xdr:cNvSpPr txBox="1">
          <a:spLocks noChangeArrowheads="1"/>
        </xdr:cNvSpPr>
      </xdr:nvSpPr>
      <xdr:spPr bwMode="auto">
        <a:xfrm>
          <a:off x="19297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64A1F0EF-493E-43E4-B949-C1F1B143F5FB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C6320831-2C12-4CB2-B7B5-7D7ABBAA1024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B251A2C1-B355-40FC-AAB0-36DC197C322C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4600051E-2AE6-4216-A58E-2AD89BFCFA1C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C4C0E41-8A26-42E6-99E6-0D21F892B131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E3B9D599-C072-4B61-B87E-0B669ECFD9D7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1E1F3A87-A97E-4A27-A89C-FD5F845D0FF2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EF23127D-A122-4B86-975B-01F4EA78167F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DFE40DD-17B0-4308-BA7B-ACD57DC48ADF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AEE013B0-B073-4752-B7E6-5A1EA61974AF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F4E0AF84-E8AE-478F-83D9-2FAA8EF91961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B568FD6C-1215-40D6-BDAC-CCE874B3D4EB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DFCDEC17-A801-4CDD-ADFE-1CE58D6307BE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4F9A836E-7458-4BB8-AF95-EE338ACE8176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7192D078-967F-4DA4-93EC-AE378CF1D703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5F15C3CF-B825-4A2F-BF52-D488C207A95C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F992866E-673F-473A-B5F3-B92E11DEDCCF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E092D3A1-F368-4996-B2D8-DD201E563601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4E63207A-453C-4B01-9BF6-74FB2D163562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BF6A81A3-C27F-4905-91A7-27A79D9B65D7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EB333B11-EC9F-49B3-AFC6-77D2A8BE72EB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A79B3527-F5F3-47F3-BEC3-5936CCCB2400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A2CF2D5C-51FE-41B3-8024-123D656F9124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2B4036F8-FF6B-45D3-8B48-1A08CE4A53D6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48"/>
  <sheetViews>
    <sheetView showGridLines="0" tabSelected="1" zoomScaleNormal="100" workbookViewId="0">
      <pane xSplit="8" ySplit="8" topLeftCell="M131" activePane="bottomRight" state="frozen"/>
      <selection activeCell="K20" sqref="K20"/>
      <selection pane="topRight" activeCell="K20" sqref="K20"/>
      <selection pane="bottomLeft" activeCell="K20" sqref="K20"/>
      <selection pane="bottomRight" activeCell="H132" sqref="H132"/>
    </sheetView>
  </sheetViews>
  <sheetFormatPr baseColWidth="10" defaultColWidth="11.42578125" defaultRowHeight="15" x14ac:dyDescent="0.2"/>
  <cols>
    <col min="1" max="6" width="4.7109375" style="75" customWidth="1"/>
    <col min="7" max="7" width="16.28515625" style="75" customWidth="1"/>
    <col min="8" max="8" width="42" style="76" customWidth="1"/>
    <col min="9" max="9" width="18.42578125" style="74" customWidth="1"/>
    <col min="10" max="10" width="15.42578125" style="74" hidden="1" customWidth="1"/>
    <col min="11" max="11" width="17.140625" style="74" customWidth="1"/>
    <col min="12" max="12" width="17.28515625" style="74" hidden="1" customWidth="1"/>
    <col min="13" max="13" width="16.42578125" style="74" customWidth="1"/>
    <col min="14" max="14" width="20.140625" style="74" hidden="1" customWidth="1"/>
    <col min="15" max="15" width="16.28515625" style="74" customWidth="1"/>
    <col min="16" max="16" width="15.7109375" style="74" hidden="1" customWidth="1"/>
    <col min="17" max="17" width="16.28515625" style="74" customWidth="1"/>
    <col min="18" max="18" width="12.85546875" style="74" customWidth="1"/>
    <col min="19" max="20" width="12.7109375" style="74" customWidth="1"/>
    <col min="21" max="16384" width="11.42578125" style="74"/>
  </cols>
  <sheetData>
    <row r="1" spans="1:20" s="2" customFormat="1" x14ac:dyDescent="0.2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8"/>
      <c r="T1" s="1"/>
    </row>
    <row r="2" spans="1:20" s="2" customFormat="1" x14ac:dyDescent="0.2">
      <c r="A2" s="129" t="s">
        <v>238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1"/>
    </row>
    <row r="3" spans="1:20" s="2" customFormat="1" x14ac:dyDescent="0.2">
      <c r="A3" s="132" t="s">
        <v>237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1"/>
      <c r="T3" s="1"/>
    </row>
    <row r="4" spans="1:20" s="2" customFormat="1" ht="13.5" thickBot="1" x14ac:dyDescent="0.25">
      <c r="A4" s="90"/>
      <c r="B4" s="91"/>
      <c r="C4" s="91"/>
      <c r="D4" s="91"/>
      <c r="E4" s="87"/>
      <c r="F4" s="6"/>
      <c r="G4" s="6"/>
      <c r="H4" s="92"/>
      <c r="I4" s="92"/>
      <c r="J4" s="92"/>
      <c r="K4" s="92"/>
      <c r="L4" s="92"/>
      <c r="M4" s="92"/>
      <c r="N4" s="92"/>
      <c r="O4" s="4"/>
      <c r="P4" s="7"/>
      <c r="Q4" s="5"/>
      <c r="R4" s="1"/>
      <c r="S4" s="3"/>
      <c r="T4" s="1"/>
    </row>
    <row r="5" spans="1:20" s="2" customFormat="1" ht="16.149999999999999" customHeight="1" thickBot="1" x14ac:dyDescent="0.25">
      <c r="A5" s="99" t="s">
        <v>2</v>
      </c>
      <c r="B5" s="100"/>
      <c r="C5" s="100"/>
      <c r="D5" s="100"/>
      <c r="E5" s="100"/>
      <c r="F5" s="100"/>
      <c r="G5" s="100"/>
      <c r="H5" s="101"/>
      <c r="I5" s="102" t="s">
        <v>3</v>
      </c>
      <c r="J5" s="105" t="s">
        <v>4</v>
      </c>
      <c r="K5" s="102" t="s">
        <v>5</v>
      </c>
      <c r="L5" s="102" t="s">
        <v>6</v>
      </c>
      <c r="M5" s="102" t="s">
        <v>7</v>
      </c>
      <c r="N5" s="102" t="s">
        <v>8</v>
      </c>
      <c r="O5" s="102" t="s">
        <v>9</v>
      </c>
      <c r="P5" s="105" t="s">
        <v>10</v>
      </c>
      <c r="Q5" s="93" t="s">
        <v>11</v>
      </c>
      <c r="R5" s="93" t="s">
        <v>12</v>
      </c>
      <c r="S5" s="96" t="s">
        <v>13</v>
      </c>
      <c r="T5" s="78"/>
    </row>
    <row r="6" spans="1:20" s="13" customFormat="1" x14ac:dyDescent="0.2">
      <c r="A6" s="8" t="s">
        <v>14</v>
      </c>
      <c r="B6" s="9" t="s">
        <v>15</v>
      </c>
      <c r="C6" s="8" t="s">
        <v>16</v>
      </c>
      <c r="D6" s="10" t="s">
        <v>17</v>
      </c>
      <c r="E6" s="11" t="s">
        <v>18</v>
      </c>
      <c r="F6" s="12" t="s">
        <v>19</v>
      </c>
      <c r="G6" s="12"/>
      <c r="H6" s="108" t="s">
        <v>20</v>
      </c>
      <c r="I6" s="103"/>
      <c r="J6" s="106"/>
      <c r="K6" s="103"/>
      <c r="L6" s="103"/>
      <c r="M6" s="103"/>
      <c r="N6" s="103"/>
      <c r="O6" s="103"/>
      <c r="P6" s="106"/>
      <c r="Q6" s="94"/>
      <c r="R6" s="94"/>
      <c r="S6" s="97"/>
      <c r="T6" s="78"/>
    </row>
    <row r="7" spans="1:20" s="13" customFormat="1" x14ac:dyDescent="0.2">
      <c r="A7" s="111" t="s">
        <v>21</v>
      </c>
      <c r="B7" s="113" t="s">
        <v>22</v>
      </c>
      <c r="C7" s="111" t="s">
        <v>23</v>
      </c>
      <c r="D7" s="115" t="s">
        <v>24</v>
      </c>
      <c r="E7" s="88"/>
      <c r="F7" s="14" t="s">
        <v>25</v>
      </c>
      <c r="G7" s="14"/>
      <c r="H7" s="109"/>
      <c r="I7" s="103"/>
      <c r="J7" s="106"/>
      <c r="K7" s="103"/>
      <c r="L7" s="103"/>
      <c r="M7" s="103"/>
      <c r="N7" s="103"/>
      <c r="O7" s="103"/>
      <c r="P7" s="106"/>
      <c r="Q7" s="94"/>
      <c r="R7" s="94"/>
      <c r="S7" s="97"/>
      <c r="T7" s="78"/>
    </row>
    <row r="8" spans="1:20" s="13" customFormat="1" ht="15.75" thickBot="1" x14ac:dyDescent="0.25">
      <c r="A8" s="112"/>
      <c r="B8" s="114"/>
      <c r="C8" s="112"/>
      <c r="D8" s="116"/>
      <c r="E8" s="89"/>
      <c r="F8" s="15" t="s">
        <v>26</v>
      </c>
      <c r="G8" s="15"/>
      <c r="H8" s="110"/>
      <c r="I8" s="104"/>
      <c r="J8" s="107"/>
      <c r="K8" s="104"/>
      <c r="L8" s="104"/>
      <c r="M8" s="104"/>
      <c r="N8" s="104"/>
      <c r="O8" s="104"/>
      <c r="P8" s="107"/>
      <c r="Q8" s="95"/>
      <c r="R8" s="95"/>
      <c r="S8" s="98"/>
      <c r="T8" s="78"/>
    </row>
    <row r="9" spans="1:20" s="19" customFormat="1" ht="30" customHeight="1" x14ac:dyDescent="0.2">
      <c r="A9" s="117" t="s">
        <v>27</v>
      </c>
      <c r="B9" s="118"/>
      <c r="C9" s="118"/>
      <c r="D9" s="118"/>
      <c r="E9" s="118"/>
      <c r="F9" s="118"/>
      <c r="G9" s="118"/>
      <c r="H9" s="119"/>
      <c r="I9" s="16">
        <f t="shared" ref="I9:Q9" si="0">+I10+I48+I112+I113+I124</f>
        <v>347935092000</v>
      </c>
      <c r="J9" s="16">
        <f t="shared" si="0"/>
        <v>2045903558</v>
      </c>
      <c r="K9" s="16">
        <f t="shared" si="0"/>
        <v>318028587748.5</v>
      </c>
      <c r="L9" s="16">
        <f t="shared" si="0"/>
        <v>6860803625.5</v>
      </c>
      <c r="M9" s="16">
        <f t="shared" si="0"/>
        <v>300016763657.63</v>
      </c>
      <c r="N9" s="16">
        <f t="shared" si="0"/>
        <v>4030260956.5900002</v>
      </c>
      <c r="O9" s="16">
        <f t="shared" si="0"/>
        <v>274944116637.59003</v>
      </c>
      <c r="P9" s="16">
        <f t="shared" si="0"/>
        <v>4284436156.5900002</v>
      </c>
      <c r="Q9" s="16">
        <f t="shared" si="0"/>
        <v>274431713634.59</v>
      </c>
      <c r="R9" s="17">
        <f>IFERROR((M9/I9),0)</f>
        <v>0.86227796665485523</v>
      </c>
      <c r="S9" s="18">
        <f>IFERROR((O9/I9),0)</f>
        <v>0.79021668971978842</v>
      </c>
      <c r="T9" s="79"/>
    </row>
    <row r="10" spans="1:20" s="27" customFormat="1" ht="30" customHeight="1" x14ac:dyDescent="0.2">
      <c r="A10" s="20">
        <v>1</v>
      </c>
      <c r="B10" s="21"/>
      <c r="C10" s="21"/>
      <c r="D10" s="22"/>
      <c r="E10" s="22"/>
      <c r="F10" s="22"/>
      <c r="G10" s="22"/>
      <c r="H10" s="23" t="s">
        <v>28</v>
      </c>
      <c r="I10" s="24">
        <f>+I11+I33+I37</f>
        <v>24841932000</v>
      </c>
      <c r="J10" s="24">
        <f t="shared" ref="J10:Q10" si="1">+J11+J33+J37</f>
        <v>56366318</v>
      </c>
      <c r="K10" s="24">
        <f t="shared" si="1"/>
        <v>19489238691</v>
      </c>
      <c r="L10" s="24">
        <f t="shared" si="1"/>
        <v>1509159445.5</v>
      </c>
      <c r="M10" s="24">
        <f t="shared" si="1"/>
        <v>8569620167.6300001</v>
      </c>
      <c r="N10" s="24">
        <f t="shared" si="1"/>
        <v>1645724629.5</v>
      </c>
      <c r="O10" s="24">
        <f t="shared" si="1"/>
        <v>7496298808.6300001</v>
      </c>
      <c r="P10" s="24">
        <f t="shared" si="1"/>
        <v>1646301115.5</v>
      </c>
      <c r="Q10" s="24">
        <f t="shared" si="1"/>
        <v>7129218148.6300001</v>
      </c>
      <c r="R10" s="25">
        <f t="shared" ref="R10:R73" si="2">IFERROR((M10/I10),0)</f>
        <v>0.34496592968815792</v>
      </c>
      <c r="S10" s="26">
        <f t="shared" ref="S10:S73" si="3">IFERROR((O10/I10),0)</f>
        <v>0.30175989567276812</v>
      </c>
      <c r="T10" s="79"/>
    </row>
    <row r="11" spans="1:20" s="27" customFormat="1" ht="30" customHeight="1" x14ac:dyDescent="0.2">
      <c r="A11" s="20">
        <v>1</v>
      </c>
      <c r="B11" s="21">
        <v>0</v>
      </c>
      <c r="C11" s="21">
        <v>1</v>
      </c>
      <c r="D11" s="22"/>
      <c r="E11" s="22"/>
      <c r="F11" s="22"/>
      <c r="G11" s="22"/>
      <c r="H11" s="28" t="s">
        <v>29</v>
      </c>
      <c r="I11" s="24">
        <f t="shared" ref="I11:Q11" si="4">+I12+I16+I19+I28+I30</f>
        <v>18546626000</v>
      </c>
      <c r="J11" s="24">
        <f t="shared" si="4"/>
        <v>6000000</v>
      </c>
      <c r="K11" s="24">
        <f t="shared" si="4"/>
        <v>14174671803</v>
      </c>
      <c r="L11" s="24">
        <f t="shared" si="4"/>
        <v>1149079081</v>
      </c>
      <c r="M11" s="24">
        <f t="shared" si="4"/>
        <v>5200402216</v>
      </c>
      <c r="N11" s="24">
        <f t="shared" si="4"/>
        <v>1154259528</v>
      </c>
      <c r="O11" s="24">
        <f t="shared" si="4"/>
        <v>5200402216</v>
      </c>
      <c r="P11" s="24">
        <f t="shared" si="4"/>
        <v>1154259528</v>
      </c>
      <c r="Q11" s="24">
        <f t="shared" si="4"/>
        <v>5200402216</v>
      </c>
      <c r="R11" s="25">
        <f t="shared" si="2"/>
        <v>0.28039613329130592</v>
      </c>
      <c r="S11" s="26">
        <f t="shared" si="3"/>
        <v>0.28039613329130592</v>
      </c>
      <c r="T11" s="79"/>
    </row>
    <row r="12" spans="1:20" s="27" customFormat="1" ht="30" customHeight="1" x14ac:dyDescent="0.2">
      <c r="A12" s="20">
        <v>1</v>
      </c>
      <c r="B12" s="21">
        <v>0</v>
      </c>
      <c r="C12" s="21">
        <v>1</v>
      </c>
      <c r="D12" s="22" t="s">
        <v>30</v>
      </c>
      <c r="E12" s="22"/>
      <c r="F12" s="22"/>
      <c r="G12" s="22"/>
      <c r="H12" s="28" t="s">
        <v>31</v>
      </c>
      <c r="I12" s="24">
        <f t="shared" ref="I12:Q12" si="5">SUM(I13:I15)</f>
        <v>10359111000</v>
      </c>
      <c r="J12" s="24">
        <f t="shared" ref="J12" si="6">SUM(J13:J15)</f>
        <v>0</v>
      </c>
      <c r="K12" s="24">
        <f t="shared" si="5"/>
        <v>8295576067</v>
      </c>
      <c r="L12" s="24">
        <f t="shared" ref="L12" si="7">SUM(L13:L15)</f>
        <v>866379560</v>
      </c>
      <c r="M12" s="24">
        <f t="shared" si="5"/>
        <v>3991778523</v>
      </c>
      <c r="N12" s="24">
        <f t="shared" ref="N12" si="8">SUM(N13:N15)</f>
        <v>866379560</v>
      </c>
      <c r="O12" s="24">
        <f t="shared" si="5"/>
        <v>3991778523</v>
      </c>
      <c r="P12" s="24">
        <f t="shared" ref="P12" si="9">SUM(P13:P15)</f>
        <v>866379560</v>
      </c>
      <c r="Q12" s="24">
        <f t="shared" si="5"/>
        <v>3991778523</v>
      </c>
      <c r="R12" s="25">
        <f t="shared" si="2"/>
        <v>0.38533987356637073</v>
      </c>
      <c r="S12" s="26">
        <f t="shared" si="3"/>
        <v>0.38533987356637073</v>
      </c>
      <c r="T12" s="79"/>
    </row>
    <row r="13" spans="1:20" s="37" customFormat="1" ht="30" customHeight="1" x14ac:dyDescent="0.2">
      <c r="A13" s="29">
        <v>1</v>
      </c>
      <c r="B13" s="30">
        <v>0</v>
      </c>
      <c r="C13" s="30">
        <v>1</v>
      </c>
      <c r="D13" s="31">
        <v>1</v>
      </c>
      <c r="E13" s="31">
        <v>1</v>
      </c>
      <c r="F13" s="32" t="s">
        <v>32</v>
      </c>
      <c r="G13" s="32" t="s">
        <v>33</v>
      </c>
      <c r="H13" s="33" t="s">
        <v>34</v>
      </c>
      <c r="I13" s="34">
        <v>9012426668</v>
      </c>
      <c r="J13" s="34">
        <v>0</v>
      </c>
      <c r="K13" s="34">
        <v>7209941335</v>
      </c>
      <c r="L13" s="34">
        <v>755850114</v>
      </c>
      <c r="M13" s="34">
        <v>3687710373</v>
      </c>
      <c r="N13" s="34">
        <v>755850114</v>
      </c>
      <c r="O13" s="34">
        <v>3687710373</v>
      </c>
      <c r="P13" s="34">
        <v>755850114</v>
      </c>
      <c r="Q13" s="34">
        <v>3687710373</v>
      </c>
      <c r="R13" s="35">
        <f t="shared" si="2"/>
        <v>0.40918062458070031</v>
      </c>
      <c r="S13" s="36">
        <f t="shared" si="3"/>
        <v>0.40918062458070031</v>
      </c>
      <c r="T13" s="80"/>
    </row>
    <row r="14" spans="1:20" s="37" customFormat="1" ht="30" customHeight="1" x14ac:dyDescent="0.2">
      <c r="A14" s="29">
        <v>1</v>
      </c>
      <c r="B14" s="30">
        <v>0</v>
      </c>
      <c r="C14" s="30">
        <v>1</v>
      </c>
      <c r="D14" s="31">
        <v>1</v>
      </c>
      <c r="E14" s="31">
        <v>2</v>
      </c>
      <c r="F14" s="32" t="s">
        <v>32</v>
      </c>
      <c r="G14" s="32" t="s">
        <v>35</v>
      </c>
      <c r="H14" s="33" t="s">
        <v>36</v>
      </c>
      <c r="I14" s="34">
        <v>1305247999</v>
      </c>
      <c r="J14" s="34">
        <v>0</v>
      </c>
      <c r="K14" s="34">
        <v>1044198399</v>
      </c>
      <c r="L14" s="34">
        <v>107439349</v>
      </c>
      <c r="M14" s="34">
        <v>267266729</v>
      </c>
      <c r="N14" s="34">
        <v>107439349</v>
      </c>
      <c r="O14" s="34">
        <v>267266729</v>
      </c>
      <c r="P14" s="34">
        <v>107439349</v>
      </c>
      <c r="Q14" s="34">
        <v>267266729</v>
      </c>
      <c r="R14" s="35">
        <f t="shared" si="2"/>
        <v>0.20476317849539949</v>
      </c>
      <c r="S14" s="36">
        <f t="shared" si="3"/>
        <v>0.20476317849539949</v>
      </c>
      <c r="T14" s="80"/>
    </row>
    <row r="15" spans="1:20" s="37" customFormat="1" ht="30" customHeight="1" x14ac:dyDescent="0.2">
      <c r="A15" s="29">
        <v>1</v>
      </c>
      <c r="B15" s="30">
        <v>0</v>
      </c>
      <c r="C15" s="30">
        <v>1</v>
      </c>
      <c r="D15" s="31">
        <v>1</v>
      </c>
      <c r="E15" s="31">
        <v>4</v>
      </c>
      <c r="F15" s="32" t="s">
        <v>32</v>
      </c>
      <c r="G15" s="32" t="s">
        <v>37</v>
      </c>
      <c r="H15" s="33" t="s">
        <v>38</v>
      </c>
      <c r="I15" s="34">
        <v>41436333</v>
      </c>
      <c r="J15" s="34">
        <v>0</v>
      </c>
      <c r="K15" s="34">
        <v>41436333</v>
      </c>
      <c r="L15" s="34">
        <v>3090097</v>
      </c>
      <c r="M15" s="34">
        <v>36801421</v>
      </c>
      <c r="N15" s="34">
        <v>3090097</v>
      </c>
      <c r="O15" s="34">
        <v>36801421</v>
      </c>
      <c r="P15" s="34">
        <v>3090097</v>
      </c>
      <c r="Q15" s="34">
        <v>36801421</v>
      </c>
      <c r="R15" s="35">
        <f t="shared" si="2"/>
        <v>0.88814376986496368</v>
      </c>
      <c r="S15" s="36">
        <f t="shared" si="3"/>
        <v>0.88814376986496368</v>
      </c>
      <c r="T15" s="80"/>
    </row>
    <row r="16" spans="1:20" s="27" customFormat="1" ht="30" customHeight="1" x14ac:dyDescent="0.2">
      <c r="A16" s="20">
        <v>1</v>
      </c>
      <c r="B16" s="21">
        <v>0</v>
      </c>
      <c r="C16" s="21">
        <v>1</v>
      </c>
      <c r="D16" s="38">
        <v>4</v>
      </c>
      <c r="E16" s="22"/>
      <c r="F16" s="22"/>
      <c r="G16" s="22"/>
      <c r="H16" s="28" t="s">
        <v>39</v>
      </c>
      <c r="I16" s="24">
        <f t="shared" ref="I16:Q16" si="10">SUM(I17:I18)</f>
        <v>3367720000</v>
      </c>
      <c r="J16" s="24">
        <f t="shared" si="10"/>
        <v>0</v>
      </c>
      <c r="K16" s="24">
        <f t="shared" si="10"/>
        <v>3164176000</v>
      </c>
      <c r="L16" s="24">
        <f t="shared" si="10"/>
        <v>151977783</v>
      </c>
      <c r="M16" s="24">
        <f t="shared" si="10"/>
        <v>694376840</v>
      </c>
      <c r="N16" s="24">
        <f t="shared" si="10"/>
        <v>151977783</v>
      </c>
      <c r="O16" s="24">
        <f t="shared" si="10"/>
        <v>694376840</v>
      </c>
      <c r="P16" s="24">
        <f t="shared" si="10"/>
        <v>151977783</v>
      </c>
      <c r="Q16" s="24">
        <f t="shared" si="10"/>
        <v>694376840</v>
      </c>
      <c r="R16" s="39">
        <f t="shared" si="2"/>
        <v>0.20618603684391815</v>
      </c>
      <c r="S16" s="36">
        <f t="shared" si="3"/>
        <v>0.20618603684391815</v>
      </c>
      <c r="T16" s="80"/>
    </row>
    <row r="17" spans="1:20" s="37" customFormat="1" ht="30" customHeight="1" x14ac:dyDescent="0.2">
      <c r="A17" s="29">
        <v>1</v>
      </c>
      <c r="B17" s="30">
        <v>0</v>
      </c>
      <c r="C17" s="30">
        <v>1</v>
      </c>
      <c r="D17" s="31">
        <v>4</v>
      </c>
      <c r="E17" s="31">
        <v>1</v>
      </c>
      <c r="F17" s="32" t="s">
        <v>32</v>
      </c>
      <c r="G17" s="32" t="s">
        <v>40</v>
      </c>
      <c r="H17" s="33" t="s">
        <v>41</v>
      </c>
      <c r="I17" s="34">
        <f>2493593600+470000000</f>
        <v>2963593600</v>
      </c>
      <c r="J17" s="34">
        <v>0</v>
      </c>
      <c r="K17" s="34">
        <f>2370874880+470000000</f>
        <v>2840874880</v>
      </c>
      <c r="L17" s="34">
        <v>97016733</v>
      </c>
      <c r="M17" s="34">
        <v>420111386</v>
      </c>
      <c r="N17" s="34">
        <v>97016733</v>
      </c>
      <c r="O17" s="34">
        <v>420111386</v>
      </c>
      <c r="P17" s="34">
        <v>97016733</v>
      </c>
      <c r="Q17" s="34">
        <v>420111386</v>
      </c>
      <c r="R17" s="35">
        <f t="shared" si="2"/>
        <v>0.14175742112548764</v>
      </c>
      <c r="S17" s="36">
        <f t="shared" si="3"/>
        <v>0.14175742112548764</v>
      </c>
      <c r="T17" s="80"/>
    </row>
    <row r="18" spans="1:20" s="37" customFormat="1" ht="30" customHeight="1" x14ac:dyDescent="0.2">
      <c r="A18" s="29">
        <v>1</v>
      </c>
      <c r="B18" s="30">
        <v>0</v>
      </c>
      <c r="C18" s="30">
        <v>1</v>
      </c>
      <c r="D18" s="31">
        <v>4</v>
      </c>
      <c r="E18" s="31">
        <v>2</v>
      </c>
      <c r="F18" s="32" t="s">
        <v>32</v>
      </c>
      <c r="G18" s="32" t="s">
        <v>42</v>
      </c>
      <c r="H18" s="33" t="s">
        <v>43</v>
      </c>
      <c r="I18" s="34">
        <v>404126400</v>
      </c>
      <c r="J18" s="34">
        <v>0</v>
      </c>
      <c r="K18" s="34">
        <v>323301120</v>
      </c>
      <c r="L18" s="34">
        <v>54961050</v>
      </c>
      <c r="M18" s="34">
        <v>274265454</v>
      </c>
      <c r="N18" s="34">
        <v>54961050</v>
      </c>
      <c r="O18" s="34">
        <v>274265454</v>
      </c>
      <c r="P18" s="34">
        <v>54961050</v>
      </c>
      <c r="Q18" s="34">
        <v>274265454</v>
      </c>
      <c r="R18" s="35">
        <f t="shared" si="2"/>
        <v>0.67866255211240845</v>
      </c>
      <c r="S18" s="36">
        <f t="shared" si="3"/>
        <v>0.67866255211240845</v>
      </c>
      <c r="T18" s="80"/>
    </row>
    <row r="19" spans="1:20" s="27" customFormat="1" ht="30" customHeight="1" x14ac:dyDescent="0.2">
      <c r="A19" s="20">
        <v>1</v>
      </c>
      <c r="B19" s="21">
        <v>0</v>
      </c>
      <c r="C19" s="21">
        <v>1</v>
      </c>
      <c r="D19" s="38">
        <v>5</v>
      </c>
      <c r="E19" s="22"/>
      <c r="F19" s="22"/>
      <c r="G19" s="22"/>
      <c r="H19" s="23" t="s">
        <v>44</v>
      </c>
      <c r="I19" s="24">
        <f>SUM(I20:I27)</f>
        <v>3270950000</v>
      </c>
      <c r="J19" s="24">
        <f t="shared" ref="J19:Q19" si="11">SUM(J20:J27)</f>
        <v>0</v>
      </c>
      <c r="K19" s="24">
        <f t="shared" si="11"/>
        <v>2616760000</v>
      </c>
      <c r="L19" s="24">
        <f t="shared" si="11"/>
        <v>119111819</v>
      </c>
      <c r="M19" s="24">
        <f t="shared" si="11"/>
        <v>420788289</v>
      </c>
      <c r="N19" s="24">
        <f t="shared" si="11"/>
        <v>119111819</v>
      </c>
      <c r="O19" s="24">
        <f t="shared" si="11"/>
        <v>420788289</v>
      </c>
      <c r="P19" s="24">
        <f t="shared" si="11"/>
        <v>119111819</v>
      </c>
      <c r="Q19" s="24">
        <f t="shared" si="11"/>
        <v>420788289</v>
      </c>
      <c r="R19" s="39">
        <f t="shared" si="2"/>
        <v>0.12864406028829545</v>
      </c>
      <c r="S19" s="26">
        <f t="shared" si="3"/>
        <v>0.12864406028829545</v>
      </c>
      <c r="T19" s="81"/>
    </row>
    <row r="20" spans="1:20" s="37" customFormat="1" ht="30" customHeight="1" x14ac:dyDescent="0.2">
      <c r="A20" s="29">
        <v>1</v>
      </c>
      <c r="B20" s="30">
        <v>0</v>
      </c>
      <c r="C20" s="30">
        <v>1</v>
      </c>
      <c r="D20" s="31">
        <v>5</v>
      </c>
      <c r="E20" s="31">
        <v>2</v>
      </c>
      <c r="F20" s="32" t="s">
        <v>32</v>
      </c>
      <c r="G20" s="32" t="s">
        <v>45</v>
      </c>
      <c r="H20" s="40" t="s">
        <v>46</v>
      </c>
      <c r="I20" s="34">
        <v>392514000</v>
      </c>
      <c r="J20" s="34">
        <v>0</v>
      </c>
      <c r="K20" s="34">
        <v>314011200</v>
      </c>
      <c r="L20" s="34">
        <v>18803299</v>
      </c>
      <c r="M20" s="34">
        <v>130407286</v>
      </c>
      <c r="N20" s="34">
        <v>18803299</v>
      </c>
      <c r="O20" s="34">
        <v>130407286</v>
      </c>
      <c r="P20" s="34">
        <v>18803299</v>
      </c>
      <c r="Q20" s="34">
        <v>130407286</v>
      </c>
      <c r="R20" s="35">
        <f t="shared" si="2"/>
        <v>0.33223601196390445</v>
      </c>
      <c r="S20" s="36">
        <f t="shared" si="3"/>
        <v>0.33223601196390445</v>
      </c>
      <c r="T20" s="80"/>
    </row>
    <row r="21" spans="1:20" s="37" customFormat="1" ht="30" customHeight="1" x14ac:dyDescent="0.2">
      <c r="A21" s="29">
        <v>1</v>
      </c>
      <c r="B21" s="30">
        <v>0</v>
      </c>
      <c r="C21" s="30">
        <v>1</v>
      </c>
      <c r="D21" s="31">
        <v>5</v>
      </c>
      <c r="E21" s="31">
        <v>5</v>
      </c>
      <c r="F21" s="32" t="s">
        <v>32</v>
      </c>
      <c r="G21" s="32" t="s">
        <v>47</v>
      </c>
      <c r="H21" s="40" t="s">
        <v>48</v>
      </c>
      <c r="I21" s="34">
        <v>65419000</v>
      </c>
      <c r="J21" s="34">
        <v>0</v>
      </c>
      <c r="K21" s="34">
        <v>52335200</v>
      </c>
      <c r="L21" s="34">
        <v>9129114</v>
      </c>
      <c r="M21" s="34">
        <v>26980796</v>
      </c>
      <c r="N21" s="34">
        <v>9129114</v>
      </c>
      <c r="O21" s="34">
        <v>26980796</v>
      </c>
      <c r="P21" s="34">
        <v>9129114</v>
      </c>
      <c r="Q21" s="34">
        <v>26980796</v>
      </c>
      <c r="R21" s="35">
        <f t="shared" si="2"/>
        <v>0.41243057827236734</v>
      </c>
      <c r="S21" s="36">
        <f t="shared" si="3"/>
        <v>0.41243057827236734</v>
      </c>
      <c r="T21" s="80"/>
    </row>
    <row r="22" spans="1:20" s="37" customFormat="1" ht="30" customHeight="1" x14ac:dyDescent="0.2">
      <c r="A22" s="29">
        <v>1</v>
      </c>
      <c r="B22" s="30">
        <v>0</v>
      </c>
      <c r="C22" s="30">
        <v>1</v>
      </c>
      <c r="D22" s="31">
        <v>5</v>
      </c>
      <c r="E22" s="31">
        <v>12</v>
      </c>
      <c r="F22" s="32" t="s">
        <v>32</v>
      </c>
      <c r="G22" s="32"/>
      <c r="H22" s="40" t="s">
        <v>49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5">
        <f t="shared" si="2"/>
        <v>0</v>
      </c>
      <c r="S22" s="36">
        <f t="shared" si="3"/>
        <v>0</v>
      </c>
      <c r="T22" s="80"/>
    </row>
    <row r="23" spans="1:20" s="37" customFormat="1" ht="30" customHeight="1" x14ac:dyDescent="0.2">
      <c r="A23" s="29">
        <v>1</v>
      </c>
      <c r="B23" s="30">
        <v>0</v>
      </c>
      <c r="C23" s="30">
        <v>1</v>
      </c>
      <c r="D23" s="31">
        <v>5</v>
      </c>
      <c r="E23" s="31">
        <v>14</v>
      </c>
      <c r="F23" s="32" t="s">
        <v>32</v>
      </c>
      <c r="G23" s="32" t="s">
        <v>50</v>
      </c>
      <c r="H23" s="40" t="s">
        <v>51</v>
      </c>
      <c r="I23" s="34">
        <v>588771000</v>
      </c>
      <c r="J23" s="34">
        <v>0</v>
      </c>
      <c r="K23" s="34">
        <v>471016800</v>
      </c>
      <c r="L23" s="34">
        <v>4187400</v>
      </c>
      <c r="M23" s="34">
        <v>17827431</v>
      </c>
      <c r="N23" s="34">
        <v>4187400</v>
      </c>
      <c r="O23" s="34">
        <v>17827431</v>
      </c>
      <c r="P23" s="34">
        <v>4187400</v>
      </c>
      <c r="Q23" s="34">
        <v>17827431</v>
      </c>
      <c r="R23" s="35">
        <f t="shared" si="2"/>
        <v>3.0279057562278035E-2</v>
      </c>
      <c r="S23" s="36">
        <f t="shared" si="3"/>
        <v>3.0279057562278035E-2</v>
      </c>
      <c r="T23" s="80"/>
    </row>
    <row r="24" spans="1:20" s="37" customFormat="1" ht="30" customHeight="1" x14ac:dyDescent="0.2">
      <c r="A24" s="29">
        <v>1</v>
      </c>
      <c r="B24" s="30">
        <v>0</v>
      </c>
      <c r="C24" s="30">
        <v>1</v>
      </c>
      <c r="D24" s="31">
        <v>5</v>
      </c>
      <c r="E24" s="31">
        <v>15</v>
      </c>
      <c r="F24" s="32" t="s">
        <v>32</v>
      </c>
      <c r="G24" s="32" t="s">
        <v>52</v>
      </c>
      <c r="H24" s="40" t="s">
        <v>53</v>
      </c>
      <c r="I24" s="34">
        <v>621480500</v>
      </c>
      <c r="J24" s="34">
        <v>0</v>
      </c>
      <c r="K24" s="34">
        <v>497184400</v>
      </c>
      <c r="L24" s="34">
        <v>78212691</v>
      </c>
      <c r="M24" s="34">
        <v>230770114</v>
      </c>
      <c r="N24" s="34">
        <v>78212691</v>
      </c>
      <c r="O24" s="34">
        <v>230770114</v>
      </c>
      <c r="P24" s="34">
        <v>78212691</v>
      </c>
      <c r="Q24" s="34">
        <v>230770114</v>
      </c>
      <c r="R24" s="35">
        <f t="shared" si="2"/>
        <v>0.37132317747700855</v>
      </c>
      <c r="S24" s="36">
        <f t="shared" si="3"/>
        <v>0.37132317747700855</v>
      </c>
      <c r="T24" s="80"/>
    </row>
    <row r="25" spans="1:20" s="37" customFormat="1" ht="30" customHeight="1" x14ac:dyDescent="0.2">
      <c r="A25" s="29">
        <v>1</v>
      </c>
      <c r="B25" s="30">
        <v>0</v>
      </c>
      <c r="C25" s="30">
        <v>1</v>
      </c>
      <c r="D25" s="31">
        <v>5</v>
      </c>
      <c r="E25" s="31">
        <v>16</v>
      </c>
      <c r="F25" s="32" t="s">
        <v>32</v>
      </c>
      <c r="G25" s="32" t="s">
        <v>54</v>
      </c>
      <c r="H25" s="40" t="s">
        <v>55</v>
      </c>
      <c r="I25" s="34">
        <v>1308380000</v>
      </c>
      <c r="J25" s="34">
        <v>0</v>
      </c>
      <c r="K25" s="34">
        <v>1046704000</v>
      </c>
      <c r="L25" s="34">
        <v>8779315</v>
      </c>
      <c r="M25" s="34">
        <v>14802662</v>
      </c>
      <c r="N25" s="34">
        <v>8779315</v>
      </c>
      <c r="O25" s="34">
        <v>14802662</v>
      </c>
      <c r="P25" s="34">
        <v>8779315</v>
      </c>
      <c r="Q25" s="34">
        <v>14802662</v>
      </c>
      <c r="R25" s="35">
        <f t="shared" si="2"/>
        <v>1.1313733013344747E-2</v>
      </c>
      <c r="S25" s="36">
        <f t="shared" si="3"/>
        <v>1.1313733013344747E-2</v>
      </c>
      <c r="T25" s="80"/>
    </row>
    <row r="26" spans="1:20" s="37" customFormat="1" ht="30" customHeight="1" x14ac:dyDescent="0.2">
      <c r="A26" s="29">
        <v>1</v>
      </c>
      <c r="B26" s="30">
        <v>0</v>
      </c>
      <c r="C26" s="30">
        <v>1</v>
      </c>
      <c r="D26" s="31">
        <v>5</v>
      </c>
      <c r="E26" s="31">
        <v>47</v>
      </c>
      <c r="F26" s="32" t="s">
        <v>32</v>
      </c>
      <c r="G26" s="32" t="s">
        <v>56</v>
      </c>
      <c r="H26" s="40" t="s">
        <v>57</v>
      </c>
      <c r="I26" s="34">
        <v>228966500</v>
      </c>
      <c r="J26" s="34">
        <v>0</v>
      </c>
      <c r="K26" s="34">
        <v>183173200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5">
        <f t="shared" si="2"/>
        <v>0</v>
      </c>
      <c r="S26" s="36">
        <f t="shared" si="3"/>
        <v>0</v>
      </c>
      <c r="T26" s="80"/>
    </row>
    <row r="27" spans="1:20" s="37" customFormat="1" ht="30" customHeight="1" x14ac:dyDescent="0.2">
      <c r="A27" s="29">
        <v>1</v>
      </c>
      <c r="B27" s="30">
        <v>0</v>
      </c>
      <c r="C27" s="30">
        <v>1</v>
      </c>
      <c r="D27" s="31">
        <v>5</v>
      </c>
      <c r="E27" s="31">
        <v>92</v>
      </c>
      <c r="F27" s="32" t="s">
        <v>32</v>
      </c>
      <c r="G27" s="32" t="s">
        <v>58</v>
      </c>
      <c r="H27" s="40" t="s">
        <v>59</v>
      </c>
      <c r="I27" s="34">
        <v>65419000</v>
      </c>
      <c r="J27" s="34">
        <v>0</v>
      </c>
      <c r="K27" s="34">
        <v>52335200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5">
        <f t="shared" si="2"/>
        <v>0</v>
      </c>
      <c r="S27" s="36">
        <f t="shared" si="3"/>
        <v>0</v>
      </c>
      <c r="T27" s="80"/>
    </row>
    <row r="28" spans="1:20" s="42" customFormat="1" ht="30" customHeight="1" x14ac:dyDescent="0.25">
      <c r="A28" s="20">
        <v>1</v>
      </c>
      <c r="B28" s="21">
        <v>0</v>
      </c>
      <c r="C28" s="21">
        <v>1</v>
      </c>
      <c r="D28" s="38">
        <v>0</v>
      </c>
      <c r="E28" s="22"/>
      <c r="F28" s="22"/>
      <c r="G28" s="22" t="s">
        <v>60</v>
      </c>
      <c r="H28" s="23" t="s">
        <v>61</v>
      </c>
      <c r="I28" s="24">
        <v>1439651000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39">
        <f t="shared" si="2"/>
        <v>0</v>
      </c>
      <c r="S28" s="41">
        <f t="shared" si="3"/>
        <v>0</v>
      </c>
      <c r="T28" s="82"/>
    </row>
    <row r="29" spans="1:20" s="37" customFormat="1" ht="30" customHeight="1" x14ac:dyDescent="0.2">
      <c r="A29" s="29">
        <v>1</v>
      </c>
      <c r="B29" s="30">
        <v>0</v>
      </c>
      <c r="C29" s="30">
        <v>1</v>
      </c>
      <c r="D29" s="31">
        <v>0</v>
      </c>
      <c r="E29" s="31"/>
      <c r="F29" s="32" t="s">
        <v>32</v>
      </c>
      <c r="G29" s="32" t="s">
        <v>60</v>
      </c>
      <c r="H29" s="40" t="s">
        <v>62</v>
      </c>
      <c r="I29" s="34">
        <v>1439651000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5">
        <f t="shared" si="2"/>
        <v>0</v>
      </c>
      <c r="S29" s="43">
        <f t="shared" si="3"/>
        <v>0</v>
      </c>
      <c r="T29" s="80"/>
    </row>
    <row r="30" spans="1:20" s="42" customFormat="1" ht="30" customHeight="1" x14ac:dyDescent="0.25">
      <c r="A30" s="20">
        <v>1</v>
      </c>
      <c r="B30" s="21">
        <v>0</v>
      </c>
      <c r="C30" s="21">
        <v>1</v>
      </c>
      <c r="D30" s="38">
        <v>9</v>
      </c>
      <c r="E30" s="22"/>
      <c r="F30" s="22"/>
      <c r="G30" s="22"/>
      <c r="H30" s="23" t="s">
        <v>63</v>
      </c>
      <c r="I30" s="24">
        <f t="shared" ref="I30:Q30" si="12">SUM(I31:I32)</f>
        <v>109194000</v>
      </c>
      <c r="J30" s="24">
        <f t="shared" si="12"/>
        <v>6000000</v>
      </c>
      <c r="K30" s="24">
        <f t="shared" si="12"/>
        <v>98159736</v>
      </c>
      <c r="L30" s="24">
        <f t="shared" si="12"/>
        <v>11609919</v>
      </c>
      <c r="M30" s="24">
        <f t="shared" si="12"/>
        <v>93458564</v>
      </c>
      <c r="N30" s="24">
        <f t="shared" si="12"/>
        <v>16790366</v>
      </c>
      <c r="O30" s="24">
        <f t="shared" si="12"/>
        <v>93458564</v>
      </c>
      <c r="P30" s="24">
        <f t="shared" si="12"/>
        <v>16790366</v>
      </c>
      <c r="Q30" s="24">
        <f t="shared" si="12"/>
        <v>93458564</v>
      </c>
      <c r="R30" s="39">
        <f t="shared" si="2"/>
        <v>0.8558946828580325</v>
      </c>
      <c r="S30" s="26">
        <f t="shared" si="3"/>
        <v>0.8558946828580325</v>
      </c>
      <c r="T30" s="83"/>
    </row>
    <row r="31" spans="1:20" s="37" customFormat="1" ht="30" customHeight="1" x14ac:dyDescent="0.2">
      <c r="A31" s="29">
        <v>1</v>
      </c>
      <c r="B31" s="30">
        <v>0</v>
      </c>
      <c r="C31" s="30">
        <v>1</v>
      </c>
      <c r="D31" s="31">
        <v>9</v>
      </c>
      <c r="E31" s="31">
        <v>1</v>
      </c>
      <c r="F31" s="32" t="s">
        <v>32</v>
      </c>
      <c r="G31" s="32" t="s">
        <v>64</v>
      </c>
      <c r="H31" s="33" t="s">
        <v>65</v>
      </c>
      <c r="I31" s="34">
        <v>24022680</v>
      </c>
      <c r="J31" s="34">
        <v>0</v>
      </c>
      <c r="K31" s="34">
        <v>24022680</v>
      </c>
      <c r="L31" s="34">
        <v>-818128</v>
      </c>
      <c r="M31" s="34">
        <v>19505374</v>
      </c>
      <c r="N31" s="34">
        <v>4362319</v>
      </c>
      <c r="O31" s="34">
        <v>19505374</v>
      </c>
      <c r="P31" s="34">
        <v>4362319</v>
      </c>
      <c r="Q31" s="34">
        <v>19505374</v>
      </c>
      <c r="R31" s="35">
        <f t="shared" si="2"/>
        <v>0.81195661766297511</v>
      </c>
      <c r="S31" s="36">
        <f t="shared" si="3"/>
        <v>0.81195661766297511</v>
      </c>
      <c r="T31" s="80"/>
    </row>
    <row r="32" spans="1:20" s="37" customFormat="1" ht="30" customHeight="1" x14ac:dyDescent="0.2">
      <c r="A32" s="29">
        <v>1</v>
      </c>
      <c r="B32" s="30">
        <v>0</v>
      </c>
      <c r="C32" s="30">
        <v>1</v>
      </c>
      <c r="D32" s="31">
        <v>9</v>
      </c>
      <c r="E32" s="31">
        <v>3</v>
      </c>
      <c r="F32" s="32" t="s">
        <v>32</v>
      </c>
      <c r="G32" s="32" t="s">
        <v>66</v>
      </c>
      <c r="H32" s="33" t="s">
        <v>67</v>
      </c>
      <c r="I32" s="34">
        <v>85171320</v>
      </c>
      <c r="J32" s="34">
        <v>6000000</v>
      </c>
      <c r="K32" s="34">
        <v>74137056</v>
      </c>
      <c r="L32" s="34">
        <v>12428047</v>
      </c>
      <c r="M32" s="34">
        <v>73953190</v>
      </c>
      <c r="N32" s="34">
        <v>12428047</v>
      </c>
      <c r="O32" s="34">
        <v>73953190</v>
      </c>
      <c r="P32" s="34">
        <v>12428047</v>
      </c>
      <c r="Q32" s="34">
        <v>73953190</v>
      </c>
      <c r="R32" s="35">
        <f t="shared" si="2"/>
        <v>0.86828747047715127</v>
      </c>
      <c r="S32" s="36">
        <f t="shared" si="3"/>
        <v>0.86828747047715127</v>
      </c>
      <c r="T32" s="80"/>
    </row>
    <row r="33" spans="1:20" s="27" customFormat="1" ht="30" customHeight="1" x14ac:dyDescent="0.2">
      <c r="A33" s="20">
        <v>1</v>
      </c>
      <c r="B33" s="21">
        <v>0</v>
      </c>
      <c r="C33" s="21">
        <v>2</v>
      </c>
      <c r="D33" s="22"/>
      <c r="E33" s="22"/>
      <c r="F33" s="38">
        <v>20</v>
      </c>
      <c r="G33" s="38"/>
      <c r="H33" s="28" t="s">
        <v>68</v>
      </c>
      <c r="I33" s="24">
        <f>SUM(I34:I36)</f>
        <v>1573836000</v>
      </c>
      <c r="J33" s="24">
        <f t="shared" ref="J33:Q33" si="13">SUM(J34:J36)</f>
        <v>50366318</v>
      </c>
      <c r="K33" s="24">
        <f t="shared" si="13"/>
        <v>1537390888</v>
      </c>
      <c r="L33" s="24">
        <f t="shared" si="13"/>
        <v>3003604.5</v>
      </c>
      <c r="M33" s="24">
        <f t="shared" si="13"/>
        <v>1453035091</v>
      </c>
      <c r="N33" s="24">
        <f t="shared" si="13"/>
        <v>134388341.5</v>
      </c>
      <c r="O33" s="24">
        <f t="shared" si="13"/>
        <v>379713732</v>
      </c>
      <c r="P33" s="24">
        <f t="shared" si="13"/>
        <v>134388341.5</v>
      </c>
      <c r="Q33" s="24">
        <f t="shared" si="13"/>
        <v>369709832</v>
      </c>
      <c r="R33" s="39">
        <f t="shared" si="2"/>
        <v>0.92324428402959391</v>
      </c>
      <c r="S33" s="26">
        <f t="shared" si="3"/>
        <v>0.24126639116146789</v>
      </c>
      <c r="T33" s="81"/>
    </row>
    <row r="34" spans="1:20" s="37" customFormat="1" ht="30" customHeight="1" x14ac:dyDescent="0.2">
      <c r="A34" s="29">
        <v>1</v>
      </c>
      <c r="B34" s="30">
        <v>0</v>
      </c>
      <c r="C34" s="30">
        <v>2</v>
      </c>
      <c r="D34" s="31">
        <v>12</v>
      </c>
      <c r="E34" s="32"/>
      <c r="F34" s="31">
        <v>20</v>
      </c>
      <c r="G34" s="31" t="s">
        <v>69</v>
      </c>
      <c r="H34" s="33" t="s">
        <v>70</v>
      </c>
      <c r="I34" s="34">
        <v>1507686400</v>
      </c>
      <c r="J34" s="34">
        <v>50366318</v>
      </c>
      <c r="K34" s="34">
        <v>1471857501</v>
      </c>
      <c r="L34" s="34">
        <v>2999704.5</v>
      </c>
      <c r="M34" s="34">
        <v>1388490004</v>
      </c>
      <c r="N34" s="34">
        <v>128305943.5</v>
      </c>
      <c r="O34" s="34">
        <v>368031736</v>
      </c>
      <c r="P34" s="34">
        <v>128305943.5</v>
      </c>
      <c r="Q34" s="34">
        <v>358031736</v>
      </c>
      <c r="R34" s="35">
        <f t="shared" si="2"/>
        <v>0.92094085613559951</v>
      </c>
      <c r="S34" s="36">
        <f t="shared" si="3"/>
        <v>0.2441036385285428</v>
      </c>
      <c r="T34" s="80"/>
    </row>
    <row r="35" spans="1:20" s="37" customFormat="1" ht="30" customHeight="1" x14ac:dyDescent="0.2">
      <c r="A35" s="29">
        <v>1</v>
      </c>
      <c r="B35" s="30">
        <v>0</v>
      </c>
      <c r="C35" s="30">
        <v>2</v>
      </c>
      <c r="D35" s="31">
        <v>14</v>
      </c>
      <c r="E35" s="32"/>
      <c r="F35" s="31">
        <v>20</v>
      </c>
      <c r="G35" s="31" t="s">
        <v>71</v>
      </c>
      <c r="H35" s="33" t="s">
        <v>72</v>
      </c>
      <c r="I35" s="34">
        <v>65149600</v>
      </c>
      <c r="J35" s="34">
        <v>0</v>
      </c>
      <c r="K35" s="34">
        <v>64533387</v>
      </c>
      <c r="L35" s="34">
        <v>0</v>
      </c>
      <c r="M35" s="34">
        <v>64533387</v>
      </c>
      <c r="N35" s="34">
        <v>6078498</v>
      </c>
      <c r="O35" s="34">
        <v>11670296</v>
      </c>
      <c r="P35" s="34">
        <v>6078498</v>
      </c>
      <c r="Q35" s="34">
        <v>11670296</v>
      </c>
      <c r="R35" s="35">
        <f t="shared" si="2"/>
        <v>0.99054156894286383</v>
      </c>
      <c r="S35" s="36">
        <f t="shared" si="3"/>
        <v>0.17913073909893537</v>
      </c>
      <c r="T35" s="80"/>
    </row>
    <row r="36" spans="1:20" s="37" customFormat="1" ht="30" customHeight="1" x14ac:dyDescent="0.2">
      <c r="A36" s="29">
        <v>1</v>
      </c>
      <c r="B36" s="30">
        <v>0</v>
      </c>
      <c r="C36" s="30">
        <v>2</v>
      </c>
      <c r="D36" s="31">
        <v>100</v>
      </c>
      <c r="E36" s="32"/>
      <c r="F36" s="31">
        <v>20</v>
      </c>
      <c r="G36" s="31" t="s">
        <v>73</v>
      </c>
      <c r="H36" s="33" t="s">
        <v>74</v>
      </c>
      <c r="I36" s="34">
        <v>1000000</v>
      </c>
      <c r="J36" s="34">
        <v>0</v>
      </c>
      <c r="K36" s="34">
        <v>1000000</v>
      </c>
      <c r="L36" s="34">
        <v>3900</v>
      </c>
      <c r="M36" s="34">
        <v>11700</v>
      </c>
      <c r="N36" s="34">
        <v>3900</v>
      </c>
      <c r="O36" s="34">
        <v>11700</v>
      </c>
      <c r="P36" s="34">
        <v>3900</v>
      </c>
      <c r="Q36" s="34">
        <v>7800</v>
      </c>
      <c r="R36" s="35">
        <f t="shared" si="2"/>
        <v>1.17E-2</v>
      </c>
      <c r="S36" s="36">
        <f t="shared" si="3"/>
        <v>1.17E-2</v>
      </c>
      <c r="T36" s="80"/>
    </row>
    <row r="37" spans="1:20" s="42" customFormat="1" ht="30" customHeight="1" x14ac:dyDescent="0.25">
      <c r="A37" s="20">
        <v>1</v>
      </c>
      <c r="B37" s="21">
        <v>0</v>
      </c>
      <c r="C37" s="21">
        <v>5</v>
      </c>
      <c r="D37" s="22"/>
      <c r="E37" s="22"/>
      <c r="F37" s="22"/>
      <c r="G37" s="22"/>
      <c r="H37" s="28" t="s">
        <v>75</v>
      </c>
      <c r="I37" s="24">
        <f t="shared" ref="I37:Q37" si="14">I38+I43+I46+I47</f>
        <v>4721470000</v>
      </c>
      <c r="J37" s="24">
        <f t="shared" si="14"/>
        <v>0</v>
      </c>
      <c r="K37" s="24">
        <f t="shared" si="14"/>
        <v>3777176000</v>
      </c>
      <c r="L37" s="24">
        <f t="shared" si="14"/>
        <v>357076760</v>
      </c>
      <c r="M37" s="24">
        <f t="shared" si="14"/>
        <v>1916182860.6300001</v>
      </c>
      <c r="N37" s="24">
        <f t="shared" si="14"/>
        <v>357076760</v>
      </c>
      <c r="O37" s="24">
        <f t="shared" si="14"/>
        <v>1916182860.6300001</v>
      </c>
      <c r="P37" s="24">
        <f t="shared" si="14"/>
        <v>357653246</v>
      </c>
      <c r="Q37" s="24">
        <f t="shared" si="14"/>
        <v>1559106100.6300001</v>
      </c>
      <c r="R37" s="39">
        <f t="shared" si="2"/>
        <v>0.40584454854738039</v>
      </c>
      <c r="S37" s="26">
        <f t="shared" si="3"/>
        <v>0.40584454854738039</v>
      </c>
      <c r="T37" s="83"/>
    </row>
    <row r="38" spans="1:20" s="27" customFormat="1" ht="30" customHeight="1" x14ac:dyDescent="0.2">
      <c r="A38" s="20">
        <v>1</v>
      </c>
      <c r="B38" s="21">
        <v>0</v>
      </c>
      <c r="C38" s="21">
        <v>5</v>
      </c>
      <c r="D38" s="38">
        <v>1</v>
      </c>
      <c r="E38" s="22"/>
      <c r="F38" s="22"/>
      <c r="G38" s="22"/>
      <c r="H38" s="28" t="s">
        <v>76</v>
      </c>
      <c r="I38" s="24">
        <f t="shared" ref="I38" si="15">SUM(I39:I42)</f>
        <v>2360735000</v>
      </c>
      <c r="J38" s="24">
        <f t="shared" ref="J38:Q38" si="16">SUM(J39:J42)</f>
        <v>0</v>
      </c>
      <c r="K38" s="24">
        <f t="shared" si="16"/>
        <v>1888588000</v>
      </c>
      <c r="L38" s="24">
        <f t="shared" si="16"/>
        <v>178594782</v>
      </c>
      <c r="M38" s="24">
        <f t="shared" si="16"/>
        <v>902993313.63</v>
      </c>
      <c r="N38" s="24">
        <f t="shared" si="16"/>
        <v>178594782</v>
      </c>
      <c r="O38" s="24">
        <f t="shared" si="16"/>
        <v>902993313.63</v>
      </c>
      <c r="P38" s="24">
        <f t="shared" si="16"/>
        <v>177339278</v>
      </c>
      <c r="Q38" s="24">
        <f t="shared" si="16"/>
        <v>724398531.63</v>
      </c>
      <c r="R38" s="39">
        <f t="shared" si="2"/>
        <v>0.38250515777077904</v>
      </c>
      <c r="S38" s="26">
        <f t="shared" si="3"/>
        <v>0.38250515777077904</v>
      </c>
      <c r="T38" s="81"/>
    </row>
    <row r="39" spans="1:20" s="37" customFormat="1" ht="30" customHeight="1" x14ac:dyDescent="0.2">
      <c r="A39" s="29">
        <v>1</v>
      </c>
      <c r="B39" s="30">
        <v>0</v>
      </c>
      <c r="C39" s="30">
        <v>5</v>
      </c>
      <c r="D39" s="31">
        <v>1</v>
      </c>
      <c r="E39" s="31">
        <v>1</v>
      </c>
      <c r="F39" s="31">
        <v>20</v>
      </c>
      <c r="G39" s="31" t="s">
        <v>77</v>
      </c>
      <c r="H39" s="33" t="s">
        <v>78</v>
      </c>
      <c r="I39" s="34">
        <v>424932300</v>
      </c>
      <c r="J39" s="34">
        <v>0</v>
      </c>
      <c r="K39" s="34">
        <v>339945840</v>
      </c>
      <c r="L39" s="34">
        <v>40357100</v>
      </c>
      <c r="M39" s="34">
        <v>192541260</v>
      </c>
      <c r="N39" s="34">
        <v>40357100</v>
      </c>
      <c r="O39" s="34">
        <v>192541260</v>
      </c>
      <c r="P39" s="34">
        <v>37997800</v>
      </c>
      <c r="Q39" s="34">
        <v>152184160</v>
      </c>
      <c r="R39" s="35">
        <f t="shared" si="2"/>
        <v>0.45311043665073236</v>
      </c>
      <c r="S39" s="36">
        <f t="shared" si="3"/>
        <v>0.45311043665073236</v>
      </c>
      <c r="T39" s="80"/>
    </row>
    <row r="40" spans="1:20" s="37" customFormat="1" ht="30" customHeight="1" x14ac:dyDescent="0.2">
      <c r="A40" s="29">
        <v>1</v>
      </c>
      <c r="B40" s="30">
        <v>0</v>
      </c>
      <c r="C40" s="30">
        <v>5</v>
      </c>
      <c r="D40" s="31">
        <v>1</v>
      </c>
      <c r="E40" s="31">
        <v>3</v>
      </c>
      <c r="F40" s="31">
        <v>20</v>
      </c>
      <c r="G40" s="31" t="s">
        <v>79</v>
      </c>
      <c r="H40" s="33" t="s">
        <v>80</v>
      </c>
      <c r="I40" s="34">
        <v>755435200</v>
      </c>
      <c r="J40" s="34">
        <v>0</v>
      </c>
      <c r="K40" s="34">
        <v>604348160</v>
      </c>
      <c r="L40" s="34">
        <v>47669211</v>
      </c>
      <c r="M40" s="34">
        <v>260991334.63</v>
      </c>
      <c r="N40" s="34">
        <v>47669211</v>
      </c>
      <c r="O40" s="34">
        <v>260991334.63</v>
      </c>
      <c r="P40" s="34">
        <v>53166049</v>
      </c>
      <c r="Q40" s="34">
        <v>213322123.63</v>
      </c>
      <c r="R40" s="35">
        <f t="shared" si="2"/>
        <v>0.34548474128555301</v>
      </c>
      <c r="S40" s="36">
        <f t="shared" si="3"/>
        <v>0.34548474128555301</v>
      </c>
      <c r="T40" s="80"/>
    </row>
    <row r="41" spans="1:20" s="37" customFormat="1" ht="30" customHeight="1" x14ac:dyDescent="0.2">
      <c r="A41" s="29">
        <v>1</v>
      </c>
      <c r="B41" s="30">
        <v>0</v>
      </c>
      <c r="C41" s="30">
        <v>5</v>
      </c>
      <c r="D41" s="31">
        <v>1</v>
      </c>
      <c r="E41" s="31">
        <v>4</v>
      </c>
      <c r="F41" s="31">
        <v>20</v>
      </c>
      <c r="G41" s="31" t="s">
        <v>81</v>
      </c>
      <c r="H41" s="33" t="s">
        <v>82</v>
      </c>
      <c r="I41" s="34">
        <v>944294000</v>
      </c>
      <c r="J41" s="34">
        <v>0</v>
      </c>
      <c r="K41" s="34">
        <v>755435200</v>
      </c>
      <c r="L41" s="34">
        <v>73957571</v>
      </c>
      <c r="M41" s="34">
        <v>380848403</v>
      </c>
      <c r="N41" s="34">
        <v>73957571</v>
      </c>
      <c r="O41" s="34">
        <v>380848403</v>
      </c>
      <c r="P41" s="34">
        <v>81803529</v>
      </c>
      <c r="Q41" s="34">
        <v>306890832</v>
      </c>
      <c r="R41" s="35">
        <f t="shared" si="2"/>
        <v>0.40331549602136624</v>
      </c>
      <c r="S41" s="36">
        <f t="shared" si="3"/>
        <v>0.40331549602136624</v>
      </c>
      <c r="T41" s="80"/>
    </row>
    <row r="42" spans="1:20" s="37" customFormat="1" ht="30" customHeight="1" x14ac:dyDescent="0.2">
      <c r="A42" s="29">
        <v>1</v>
      </c>
      <c r="B42" s="30">
        <v>0</v>
      </c>
      <c r="C42" s="30">
        <v>5</v>
      </c>
      <c r="D42" s="31">
        <v>1</v>
      </c>
      <c r="E42" s="31">
        <v>5</v>
      </c>
      <c r="F42" s="31">
        <v>20</v>
      </c>
      <c r="G42" s="31" t="s">
        <v>83</v>
      </c>
      <c r="H42" s="33" t="s">
        <v>84</v>
      </c>
      <c r="I42" s="34">
        <v>236073500</v>
      </c>
      <c r="J42" s="34">
        <v>0</v>
      </c>
      <c r="K42" s="34">
        <v>188858800</v>
      </c>
      <c r="L42" s="34">
        <v>16610900</v>
      </c>
      <c r="M42" s="34">
        <v>68612316</v>
      </c>
      <c r="N42" s="34">
        <v>16610900</v>
      </c>
      <c r="O42" s="34">
        <v>68612316</v>
      </c>
      <c r="P42" s="34">
        <v>4371900</v>
      </c>
      <c r="Q42" s="34">
        <v>52001416</v>
      </c>
      <c r="R42" s="35">
        <f t="shared" si="2"/>
        <v>0.29063963553723732</v>
      </c>
      <c r="S42" s="36">
        <f t="shared" si="3"/>
        <v>0.29063963553723732</v>
      </c>
      <c r="T42" s="80"/>
    </row>
    <row r="43" spans="1:20" s="27" customFormat="1" ht="30" customHeight="1" x14ac:dyDescent="0.2">
      <c r="A43" s="20">
        <v>1</v>
      </c>
      <c r="B43" s="21">
        <v>0</v>
      </c>
      <c r="C43" s="21">
        <v>5</v>
      </c>
      <c r="D43" s="38">
        <v>2</v>
      </c>
      <c r="E43" s="22"/>
      <c r="F43" s="22"/>
      <c r="G43" s="22"/>
      <c r="H43" s="28" t="s">
        <v>85</v>
      </c>
      <c r="I43" s="24">
        <f>+I44+I45</f>
        <v>1746943900</v>
      </c>
      <c r="J43" s="24">
        <f t="shared" ref="J43:Q43" si="17">+J44+J45</f>
        <v>0</v>
      </c>
      <c r="K43" s="24">
        <f t="shared" si="17"/>
        <v>1397555120</v>
      </c>
      <c r="L43" s="24">
        <f t="shared" si="17"/>
        <v>128031078</v>
      </c>
      <c r="M43" s="24">
        <f t="shared" si="17"/>
        <v>772500827</v>
      </c>
      <c r="N43" s="24">
        <f t="shared" si="17"/>
        <v>128031078</v>
      </c>
      <c r="O43" s="24">
        <f t="shared" si="17"/>
        <v>772500827</v>
      </c>
      <c r="P43" s="24">
        <f t="shared" si="17"/>
        <v>132811468</v>
      </c>
      <c r="Q43" s="24">
        <f t="shared" si="17"/>
        <v>644469749</v>
      </c>
      <c r="R43" s="39">
        <f t="shared" si="2"/>
        <v>0.44220127904507983</v>
      </c>
      <c r="S43" s="26">
        <f t="shared" si="3"/>
        <v>0.44220127904507983</v>
      </c>
      <c r="T43" s="81"/>
    </row>
    <row r="44" spans="1:20" s="37" customFormat="1" ht="30" customHeight="1" x14ac:dyDescent="0.2">
      <c r="A44" s="29">
        <v>1</v>
      </c>
      <c r="B44" s="30">
        <v>0</v>
      </c>
      <c r="C44" s="30">
        <v>5</v>
      </c>
      <c r="D44" s="31">
        <v>2</v>
      </c>
      <c r="E44" s="31">
        <v>2</v>
      </c>
      <c r="F44" s="31">
        <v>20</v>
      </c>
      <c r="G44" s="31" t="s">
        <v>86</v>
      </c>
      <c r="H44" s="33" t="s">
        <v>87</v>
      </c>
      <c r="I44" s="34">
        <v>1133152800</v>
      </c>
      <c r="J44" s="34">
        <v>0</v>
      </c>
      <c r="K44" s="34">
        <v>906522240</v>
      </c>
      <c r="L44" s="34">
        <v>70719088</v>
      </c>
      <c r="M44" s="34">
        <v>494911347</v>
      </c>
      <c r="N44" s="34">
        <v>70719088</v>
      </c>
      <c r="O44" s="34">
        <v>494911347</v>
      </c>
      <c r="P44" s="34">
        <v>70544126</v>
      </c>
      <c r="Q44" s="34">
        <v>424192259</v>
      </c>
      <c r="R44" s="35">
        <f t="shared" si="2"/>
        <v>0.43675605531751766</v>
      </c>
      <c r="S44" s="36">
        <f t="shared" si="3"/>
        <v>0.43675605531751766</v>
      </c>
      <c r="T44" s="80"/>
    </row>
    <row r="45" spans="1:20" s="37" customFormat="1" ht="30" customHeight="1" x14ac:dyDescent="0.2">
      <c r="A45" s="29">
        <v>1</v>
      </c>
      <c r="B45" s="30">
        <v>0</v>
      </c>
      <c r="C45" s="30">
        <v>5</v>
      </c>
      <c r="D45" s="31">
        <v>2</v>
      </c>
      <c r="E45" s="31">
        <v>3</v>
      </c>
      <c r="F45" s="31">
        <v>20</v>
      </c>
      <c r="G45" s="31" t="s">
        <v>88</v>
      </c>
      <c r="H45" s="33" t="s">
        <v>89</v>
      </c>
      <c r="I45" s="34">
        <v>613791100</v>
      </c>
      <c r="J45" s="34">
        <v>0</v>
      </c>
      <c r="K45" s="34">
        <v>491032880</v>
      </c>
      <c r="L45" s="34">
        <v>57311990</v>
      </c>
      <c r="M45" s="34">
        <v>277589480</v>
      </c>
      <c r="N45" s="34">
        <v>57311990</v>
      </c>
      <c r="O45" s="34">
        <v>277589480</v>
      </c>
      <c r="P45" s="34">
        <v>62267342</v>
      </c>
      <c r="Q45" s="34">
        <v>220277490</v>
      </c>
      <c r="R45" s="35">
        <f t="shared" si="2"/>
        <v>0.45225399977288688</v>
      </c>
      <c r="S45" s="36">
        <f t="shared" si="3"/>
        <v>0.45225399977288688</v>
      </c>
      <c r="T45" s="80"/>
    </row>
    <row r="46" spans="1:20" s="27" customFormat="1" ht="30" customHeight="1" x14ac:dyDescent="0.2">
      <c r="A46" s="20">
        <v>1</v>
      </c>
      <c r="B46" s="21">
        <v>0</v>
      </c>
      <c r="C46" s="21">
        <v>5</v>
      </c>
      <c r="D46" s="38">
        <v>6</v>
      </c>
      <c r="E46" s="22"/>
      <c r="F46" s="38">
        <v>20</v>
      </c>
      <c r="G46" s="38" t="s">
        <v>90</v>
      </c>
      <c r="H46" s="28" t="s">
        <v>91</v>
      </c>
      <c r="I46" s="24">
        <v>377717600</v>
      </c>
      <c r="J46" s="24">
        <v>0</v>
      </c>
      <c r="K46" s="24">
        <v>302174080</v>
      </c>
      <c r="L46" s="24">
        <v>30269800</v>
      </c>
      <c r="M46" s="24">
        <v>144410920</v>
      </c>
      <c r="N46" s="24">
        <v>30269800</v>
      </c>
      <c r="O46" s="24">
        <v>144410920</v>
      </c>
      <c r="P46" s="24">
        <v>28500800</v>
      </c>
      <c r="Q46" s="24">
        <v>114141120</v>
      </c>
      <c r="R46" s="39">
        <f t="shared" si="2"/>
        <v>0.3823251021397997</v>
      </c>
      <c r="S46" s="26">
        <f t="shared" si="3"/>
        <v>0.3823251021397997</v>
      </c>
      <c r="T46" s="79"/>
    </row>
    <row r="47" spans="1:20" s="27" customFormat="1" ht="30" customHeight="1" x14ac:dyDescent="0.2">
      <c r="A47" s="20">
        <v>1</v>
      </c>
      <c r="B47" s="21">
        <v>0</v>
      </c>
      <c r="C47" s="21">
        <v>5</v>
      </c>
      <c r="D47" s="38">
        <v>7</v>
      </c>
      <c r="E47" s="22"/>
      <c r="F47" s="38">
        <v>20</v>
      </c>
      <c r="G47" s="38" t="s">
        <v>92</v>
      </c>
      <c r="H47" s="28" t="s">
        <v>93</v>
      </c>
      <c r="I47" s="24">
        <v>236073500</v>
      </c>
      <c r="J47" s="24">
        <v>0</v>
      </c>
      <c r="K47" s="24">
        <v>188858800</v>
      </c>
      <c r="L47" s="24">
        <v>20181100</v>
      </c>
      <c r="M47" s="24">
        <v>96277800</v>
      </c>
      <c r="N47" s="24">
        <v>20181100</v>
      </c>
      <c r="O47" s="24">
        <v>96277800</v>
      </c>
      <c r="P47" s="24">
        <v>19001700</v>
      </c>
      <c r="Q47" s="24">
        <v>76096700</v>
      </c>
      <c r="R47" s="39">
        <f t="shared" si="2"/>
        <v>0.40782976488254719</v>
      </c>
      <c r="S47" s="26">
        <f t="shared" si="3"/>
        <v>0.40782976488254719</v>
      </c>
      <c r="T47" s="79"/>
    </row>
    <row r="48" spans="1:20" s="27" customFormat="1" ht="30" customHeight="1" x14ac:dyDescent="0.2">
      <c r="A48" s="20">
        <v>2</v>
      </c>
      <c r="B48" s="21"/>
      <c r="C48" s="21"/>
      <c r="D48" s="22"/>
      <c r="E48" s="22"/>
      <c r="F48" s="22"/>
      <c r="G48" s="22"/>
      <c r="H48" s="28" t="s">
        <v>94</v>
      </c>
      <c r="I48" s="24">
        <f>I49+I57</f>
        <v>8304732000</v>
      </c>
      <c r="J48" s="24">
        <f t="shared" ref="J48:Q48" si="18">J49+J57</f>
        <v>443313718</v>
      </c>
      <c r="K48" s="24">
        <f t="shared" si="18"/>
        <v>6449133365.5</v>
      </c>
      <c r="L48" s="24">
        <f t="shared" si="18"/>
        <v>337365957</v>
      </c>
      <c r="M48" s="24">
        <f t="shared" si="18"/>
        <v>4965904517</v>
      </c>
      <c r="N48" s="24">
        <f t="shared" si="18"/>
        <v>518212168</v>
      </c>
      <c r="O48" s="24">
        <f t="shared" si="18"/>
        <v>1870884940</v>
      </c>
      <c r="P48" s="24">
        <f t="shared" si="18"/>
        <v>844431338</v>
      </c>
      <c r="Q48" s="24">
        <f t="shared" si="18"/>
        <v>1856011278</v>
      </c>
      <c r="R48" s="25">
        <f t="shared" si="2"/>
        <v>0.59796083931426081</v>
      </c>
      <c r="S48" s="26">
        <f t="shared" si="3"/>
        <v>0.22527938770329975</v>
      </c>
      <c r="T48" s="81"/>
    </row>
    <row r="49" spans="1:20" s="27" customFormat="1" ht="30" customHeight="1" x14ac:dyDescent="0.2">
      <c r="A49" s="20">
        <v>2</v>
      </c>
      <c r="B49" s="21">
        <v>0</v>
      </c>
      <c r="C49" s="21">
        <v>3</v>
      </c>
      <c r="D49" s="22"/>
      <c r="E49" s="22"/>
      <c r="F49" s="22"/>
      <c r="G49" s="22"/>
      <c r="H49" s="28" t="s">
        <v>95</v>
      </c>
      <c r="I49" s="24">
        <f>+I50+I55</f>
        <v>886066000</v>
      </c>
      <c r="J49" s="24">
        <f t="shared" ref="J49:Q49" si="19">+J50+J55</f>
        <v>848000</v>
      </c>
      <c r="K49" s="24">
        <f t="shared" si="19"/>
        <v>374595000</v>
      </c>
      <c r="L49" s="24">
        <f t="shared" si="19"/>
        <v>878345</v>
      </c>
      <c r="M49" s="24">
        <f t="shared" si="19"/>
        <v>372229572</v>
      </c>
      <c r="N49" s="24">
        <f t="shared" si="19"/>
        <v>10727033</v>
      </c>
      <c r="O49" s="24">
        <f t="shared" si="19"/>
        <v>286366011</v>
      </c>
      <c r="P49" s="24">
        <f t="shared" si="19"/>
        <v>12613590</v>
      </c>
      <c r="Q49" s="24">
        <f t="shared" si="19"/>
        <v>286366011</v>
      </c>
      <c r="R49" s="25">
        <f t="shared" si="2"/>
        <v>0.42009237686583167</v>
      </c>
      <c r="S49" s="26">
        <f t="shared" si="3"/>
        <v>0.32318812706954109</v>
      </c>
      <c r="T49" s="81"/>
    </row>
    <row r="50" spans="1:20" s="27" customFormat="1" ht="30" customHeight="1" x14ac:dyDescent="0.2">
      <c r="A50" s="20">
        <v>2</v>
      </c>
      <c r="B50" s="21">
        <v>0</v>
      </c>
      <c r="C50" s="21">
        <v>3</v>
      </c>
      <c r="D50" s="38">
        <v>50</v>
      </c>
      <c r="E50" s="22"/>
      <c r="F50" s="22"/>
      <c r="G50" s="22"/>
      <c r="H50" s="28" t="s">
        <v>96</v>
      </c>
      <c r="I50" s="24">
        <f t="shared" ref="I50:Q50" si="20">SUM(I51:I54)</f>
        <v>877205340</v>
      </c>
      <c r="J50" s="24">
        <f t="shared" si="20"/>
        <v>848000</v>
      </c>
      <c r="K50" s="24">
        <f t="shared" si="20"/>
        <v>374595000</v>
      </c>
      <c r="L50" s="24">
        <f t="shared" si="20"/>
        <v>878345</v>
      </c>
      <c r="M50" s="24">
        <f t="shared" si="20"/>
        <v>372229572</v>
      </c>
      <c r="N50" s="24">
        <f t="shared" si="20"/>
        <v>10727033</v>
      </c>
      <c r="O50" s="24">
        <f t="shared" si="20"/>
        <v>286366011</v>
      </c>
      <c r="P50" s="24">
        <f t="shared" si="20"/>
        <v>12613590</v>
      </c>
      <c r="Q50" s="24">
        <f t="shared" si="20"/>
        <v>286366011</v>
      </c>
      <c r="R50" s="25">
        <f t="shared" si="2"/>
        <v>0.42433573420791076</v>
      </c>
      <c r="S50" s="26">
        <f t="shared" si="3"/>
        <v>0.32645265360559705</v>
      </c>
      <c r="T50" s="81"/>
    </row>
    <row r="51" spans="1:20" s="37" customFormat="1" ht="30" customHeight="1" x14ac:dyDescent="0.2">
      <c r="A51" s="29">
        <v>2</v>
      </c>
      <c r="B51" s="30">
        <v>0</v>
      </c>
      <c r="C51" s="30">
        <v>3</v>
      </c>
      <c r="D51" s="31">
        <v>50</v>
      </c>
      <c r="E51" s="31">
        <v>2</v>
      </c>
      <c r="F51" s="31">
        <v>20</v>
      </c>
      <c r="G51" s="31" t="s">
        <v>97</v>
      </c>
      <c r="H51" s="33" t="s">
        <v>98</v>
      </c>
      <c r="I51" s="34">
        <v>8860660</v>
      </c>
      <c r="J51" s="34">
        <v>343000</v>
      </c>
      <c r="K51" s="34">
        <v>343000</v>
      </c>
      <c r="L51" s="34">
        <v>343000</v>
      </c>
      <c r="M51" s="34">
        <v>343000</v>
      </c>
      <c r="N51" s="34">
        <v>343000</v>
      </c>
      <c r="O51" s="34">
        <v>343000</v>
      </c>
      <c r="P51" s="34">
        <v>343000</v>
      </c>
      <c r="Q51" s="34">
        <v>343000</v>
      </c>
      <c r="R51" s="35">
        <f t="shared" si="2"/>
        <v>3.8710434662880641E-2</v>
      </c>
      <c r="S51" s="36">
        <f t="shared" si="3"/>
        <v>3.8710434662880641E-2</v>
      </c>
      <c r="T51" s="80"/>
    </row>
    <row r="52" spans="1:20" s="37" customFormat="1" ht="30" customHeight="1" x14ac:dyDescent="0.2">
      <c r="A52" s="29">
        <v>2</v>
      </c>
      <c r="B52" s="30">
        <v>0</v>
      </c>
      <c r="C52" s="30">
        <v>3</v>
      </c>
      <c r="D52" s="31">
        <v>50</v>
      </c>
      <c r="E52" s="31">
        <v>3</v>
      </c>
      <c r="F52" s="31">
        <v>20</v>
      </c>
      <c r="G52" s="31" t="s">
        <v>99</v>
      </c>
      <c r="H52" s="33" t="s">
        <v>100</v>
      </c>
      <c r="I52" s="34">
        <v>407590360</v>
      </c>
      <c r="J52" s="34">
        <v>0</v>
      </c>
      <c r="K52" s="34">
        <v>259895000</v>
      </c>
      <c r="L52" s="34">
        <v>0</v>
      </c>
      <c r="M52" s="34">
        <v>259895000</v>
      </c>
      <c r="N52" s="34">
        <v>0</v>
      </c>
      <c r="O52" s="34">
        <v>259895000</v>
      </c>
      <c r="P52" s="34">
        <v>0</v>
      </c>
      <c r="Q52" s="34">
        <v>259895000</v>
      </c>
      <c r="R52" s="35">
        <f t="shared" si="2"/>
        <v>0.63763774982313126</v>
      </c>
      <c r="S52" s="36">
        <f t="shared" si="3"/>
        <v>0.63763774982313126</v>
      </c>
      <c r="T52" s="80"/>
    </row>
    <row r="53" spans="1:20" s="37" customFormat="1" ht="30" customHeight="1" x14ac:dyDescent="0.2">
      <c r="A53" s="29">
        <v>2</v>
      </c>
      <c r="B53" s="30">
        <v>0</v>
      </c>
      <c r="C53" s="30">
        <v>3</v>
      </c>
      <c r="D53" s="31">
        <v>50</v>
      </c>
      <c r="E53" s="31">
        <v>8</v>
      </c>
      <c r="F53" s="31">
        <v>20</v>
      </c>
      <c r="G53" s="31" t="s">
        <v>101</v>
      </c>
      <c r="H53" s="33" t="s">
        <v>102</v>
      </c>
      <c r="I53" s="34">
        <v>8860660</v>
      </c>
      <c r="J53" s="34">
        <v>0</v>
      </c>
      <c r="K53" s="34">
        <v>1200000</v>
      </c>
      <c r="L53" s="34">
        <v>30345</v>
      </c>
      <c r="M53" s="34">
        <v>180345</v>
      </c>
      <c r="N53" s="34">
        <v>30345</v>
      </c>
      <c r="O53" s="34">
        <v>180345</v>
      </c>
      <c r="P53" s="34">
        <v>30345</v>
      </c>
      <c r="Q53" s="34">
        <v>180345</v>
      </c>
      <c r="R53" s="35">
        <f t="shared" si="2"/>
        <v>2.0353449968738221E-2</v>
      </c>
      <c r="S53" s="36">
        <f t="shared" si="3"/>
        <v>2.0353449968738221E-2</v>
      </c>
      <c r="T53" s="80"/>
    </row>
    <row r="54" spans="1:20" s="37" customFormat="1" ht="30" customHeight="1" x14ac:dyDescent="0.2">
      <c r="A54" s="29">
        <v>2</v>
      </c>
      <c r="B54" s="30">
        <v>0</v>
      </c>
      <c r="C54" s="30">
        <v>3</v>
      </c>
      <c r="D54" s="31">
        <v>50</v>
      </c>
      <c r="E54" s="31">
        <v>90</v>
      </c>
      <c r="F54" s="31">
        <v>20</v>
      </c>
      <c r="G54" s="31" t="s">
        <v>103</v>
      </c>
      <c r="H54" s="33" t="s">
        <v>104</v>
      </c>
      <c r="I54" s="34">
        <v>451893660</v>
      </c>
      <c r="J54" s="34">
        <v>505000</v>
      </c>
      <c r="K54" s="34">
        <v>113157000</v>
      </c>
      <c r="L54" s="34">
        <v>505000</v>
      </c>
      <c r="M54" s="34">
        <v>111811227</v>
      </c>
      <c r="N54" s="34">
        <v>10353688</v>
      </c>
      <c r="O54" s="34">
        <v>25947666</v>
      </c>
      <c r="P54" s="34">
        <v>12240245</v>
      </c>
      <c r="Q54" s="34">
        <v>25947666</v>
      </c>
      <c r="R54" s="35">
        <f t="shared" si="2"/>
        <v>0.24742818255073551</v>
      </c>
      <c r="S54" s="36">
        <f t="shared" si="3"/>
        <v>5.741984961683242E-2</v>
      </c>
      <c r="T54" s="80"/>
    </row>
    <row r="55" spans="1:20" s="27" customFormat="1" ht="30" customHeight="1" x14ac:dyDescent="0.2">
      <c r="A55" s="20">
        <v>2</v>
      </c>
      <c r="B55" s="21">
        <v>0</v>
      </c>
      <c r="C55" s="21">
        <v>3</v>
      </c>
      <c r="D55" s="38">
        <v>51</v>
      </c>
      <c r="E55" s="22"/>
      <c r="F55" s="22"/>
      <c r="G55" s="22"/>
      <c r="H55" s="28" t="s">
        <v>105</v>
      </c>
      <c r="I55" s="24">
        <f>+I56</f>
        <v>8860660</v>
      </c>
      <c r="J55" s="24">
        <f t="shared" ref="J55:Q55" si="21">+J56</f>
        <v>0</v>
      </c>
      <c r="K55" s="24">
        <f t="shared" si="21"/>
        <v>0</v>
      </c>
      <c r="L55" s="24">
        <f t="shared" si="21"/>
        <v>0</v>
      </c>
      <c r="M55" s="24">
        <f t="shared" si="21"/>
        <v>0</v>
      </c>
      <c r="N55" s="24">
        <f t="shared" si="21"/>
        <v>0</v>
      </c>
      <c r="O55" s="24">
        <f t="shared" si="21"/>
        <v>0</v>
      </c>
      <c r="P55" s="24">
        <f t="shared" si="21"/>
        <v>0</v>
      </c>
      <c r="Q55" s="24">
        <f t="shared" si="21"/>
        <v>0</v>
      </c>
      <c r="R55" s="25">
        <f t="shared" si="2"/>
        <v>0</v>
      </c>
      <c r="S55" s="26">
        <f t="shared" si="3"/>
        <v>0</v>
      </c>
      <c r="T55" s="81"/>
    </row>
    <row r="56" spans="1:20" s="37" customFormat="1" ht="30" customHeight="1" x14ac:dyDescent="0.2">
      <c r="A56" s="29">
        <v>2</v>
      </c>
      <c r="B56" s="30">
        <v>0</v>
      </c>
      <c r="C56" s="30">
        <v>3</v>
      </c>
      <c r="D56" s="31">
        <v>51</v>
      </c>
      <c r="E56" s="31">
        <v>1</v>
      </c>
      <c r="F56" s="31">
        <v>20</v>
      </c>
      <c r="G56" s="31" t="s">
        <v>106</v>
      </c>
      <c r="H56" s="33" t="s">
        <v>107</v>
      </c>
      <c r="I56" s="34">
        <v>8860660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5">
        <f t="shared" si="2"/>
        <v>0</v>
      </c>
      <c r="S56" s="36">
        <f t="shared" si="3"/>
        <v>0</v>
      </c>
      <c r="T56" s="80"/>
    </row>
    <row r="57" spans="1:20" s="27" customFormat="1" ht="30" customHeight="1" x14ac:dyDescent="0.2">
      <c r="A57" s="20">
        <v>2</v>
      </c>
      <c r="B57" s="21">
        <v>0</v>
      </c>
      <c r="C57" s="21">
        <v>4</v>
      </c>
      <c r="D57" s="22"/>
      <c r="E57" s="22"/>
      <c r="F57" s="22"/>
      <c r="G57" s="22"/>
      <c r="H57" s="28" t="s">
        <v>108</v>
      </c>
      <c r="I57" s="24">
        <f>I58+I60+I62+I68+I76+I82+I85+I91+I94+I97+I103+I108+I110+I100</f>
        <v>7418666000</v>
      </c>
      <c r="J57" s="24">
        <f t="shared" ref="J57:O57" si="22">J58+J60+J62+J68+J76+J82+J85+J91+J94+J97+J103+J108+J110+J100</f>
        <v>442465718</v>
      </c>
      <c r="K57" s="24">
        <f t="shared" si="22"/>
        <v>6074538365.5</v>
      </c>
      <c r="L57" s="24">
        <f t="shared" si="22"/>
        <v>336487612</v>
      </c>
      <c r="M57" s="24">
        <f t="shared" si="22"/>
        <v>4593674945</v>
      </c>
      <c r="N57" s="24">
        <f t="shared" si="22"/>
        <v>507485135</v>
      </c>
      <c r="O57" s="24">
        <f t="shared" si="22"/>
        <v>1584518929</v>
      </c>
      <c r="P57" s="24">
        <f>P58+P60+P62+P68+P76+P82+P85+P91+P94+P97+P103+P108+P110+P100</f>
        <v>831817748</v>
      </c>
      <c r="Q57" s="24">
        <f>Q58+Q60+Q62+Q68+Q76+Q82+Q85+Q91+Q94+Q97+Q103+Q108+Q110+Q100</f>
        <v>1569645267</v>
      </c>
      <c r="R57" s="25">
        <f t="shared" si="2"/>
        <v>0.61920498173121685</v>
      </c>
      <c r="S57" s="26">
        <f t="shared" si="3"/>
        <v>0.21358542479200437</v>
      </c>
      <c r="T57" s="81"/>
    </row>
    <row r="58" spans="1:20" s="27" customFormat="1" ht="30" customHeight="1" x14ac:dyDescent="0.2">
      <c r="A58" s="20">
        <v>2</v>
      </c>
      <c r="B58" s="21">
        <v>0</v>
      </c>
      <c r="C58" s="21">
        <v>4</v>
      </c>
      <c r="D58" s="38">
        <v>1</v>
      </c>
      <c r="E58" s="22"/>
      <c r="F58" s="22"/>
      <c r="G58" s="22"/>
      <c r="H58" s="28" t="s">
        <v>109</v>
      </c>
      <c r="I58" s="24">
        <f t="shared" ref="I58:Q58" si="23">SUM(I59:I59)</f>
        <v>22255998</v>
      </c>
      <c r="J58" s="24">
        <f t="shared" si="23"/>
        <v>0</v>
      </c>
      <c r="K58" s="24">
        <f t="shared" si="23"/>
        <v>4000000</v>
      </c>
      <c r="L58" s="24">
        <f t="shared" si="23"/>
        <v>0</v>
      </c>
      <c r="M58" s="24">
        <f t="shared" si="23"/>
        <v>649000</v>
      </c>
      <c r="N58" s="24">
        <f t="shared" si="23"/>
        <v>0</v>
      </c>
      <c r="O58" s="24">
        <f t="shared" si="23"/>
        <v>649000</v>
      </c>
      <c r="P58" s="24">
        <f t="shared" si="23"/>
        <v>0</v>
      </c>
      <c r="Q58" s="24">
        <f t="shared" si="23"/>
        <v>649000</v>
      </c>
      <c r="R58" s="25">
        <f t="shared" si="2"/>
        <v>2.9160678393303236E-2</v>
      </c>
      <c r="S58" s="26">
        <f t="shared" si="3"/>
        <v>2.9160678393303236E-2</v>
      </c>
      <c r="T58" s="81"/>
    </row>
    <row r="59" spans="1:20" s="37" customFormat="1" ht="30" customHeight="1" x14ac:dyDescent="0.2">
      <c r="A59" s="29">
        <v>2</v>
      </c>
      <c r="B59" s="30">
        <v>0</v>
      </c>
      <c r="C59" s="30">
        <v>4</v>
      </c>
      <c r="D59" s="31">
        <v>1</v>
      </c>
      <c r="E59" s="31">
        <v>25</v>
      </c>
      <c r="F59" s="31">
        <v>20</v>
      </c>
      <c r="G59" s="31" t="s">
        <v>110</v>
      </c>
      <c r="H59" s="33" t="s">
        <v>111</v>
      </c>
      <c r="I59" s="34">
        <v>22255998</v>
      </c>
      <c r="J59" s="34">
        <v>0</v>
      </c>
      <c r="K59" s="34">
        <v>4000000</v>
      </c>
      <c r="L59" s="34">
        <v>0</v>
      </c>
      <c r="M59" s="34">
        <v>649000</v>
      </c>
      <c r="N59" s="34">
        <v>0</v>
      </c>
      <c r="O59" s="34">
        <v>649000</v>
      </c>
      <c r="P59" s="34">
        <v>0</v>
      </c>
      <c r="Q59" s="34">
        <v>649000</v>
      </c>
      <c r="R59" s="35">
        <f t="shared" si="2"/>
        <v>2.9160678393303236E-2</v>
      </c>
      <c r="S59" s="43">
        <f t="shared" si="3"/>
        <v>2.9160678393303236E-2</v>
      </c>
      <c r="T59" s="80"/>
    </row>
    <row r="60" spans="1:20" s="27" customFormat="1" ht="30" customHeight="1" x14ac:dyDescent="0.2">
      <c r="A60" s="20">
        <v>2</v>
      </c>
      <c r="B60" s="21">
        <v>0</v>
      </c>
      <c r="C60" s="21">
        <v>4</v>
      </c>
      <c r="D60" s="38">
        <v>2</v>
      </c>
      <c r="E60" s="22"/>
      <c r="F60" s="22"/>
      <c r="G60" s="22"/>
      <c r="H60" s="28" t="s">
        <v>112</v>
      </c>
      <c r="I60" s="24">
        <f>SUM(I61:I61)</f>
        <v>37093330</v>
      </c>
      <c r="J60" s="24">
        <f t="shared" ref="J60:O60" si="24">SUM(J61:J61)</f>
        <v>0</v>
      </c>
      <c r="K60" s="24">
        <f t="shared" si="24"/>
        <v>0</v>
      </c>
      <c r="L60" s="24">
        <f t="shared" si="24"/>
        <v>0</v>
      </c>
      <c r="M60" s="24">
        <f t="shared" si="24"/>
        <v>0</v>
      </c>
      <c r="N60" s="24">
        <f t="shared" si="24"/>
        <v>0</v>
      </c>
      <c r="O60" s="24">
        <f t="shared" si="24"/>
        <v>0</v>
      </c>
      <c r="P60" s="24">
        <f>SUM(P61:P61)</f>
        <v>0</v>
      </c>
      <c r="Q60" s="24">
        <f>SUM(Q61:Q61)</f>
        <v>0</v>
      </c>
      <c r="R60" s="25">
        <f t="shared" si="2"/>
        <v>0</v>
      </c>
      <c r="S60" s="26">
        <f t="shared" si="3"/>
        <v>0</v>
      </c>
      <c r="T60" s="81"/>
    </row>
    <row r="61" spans="1:20" s="37" customFormat="1" ht="30" customHeight="1" x14ac:dyDescent="0.2">
      <c r="A61" s="29">
        <v>2</v>
      </c>
      <c r="B61" s="30">
        <v>0</v>
      </c>
      <c r="C61" s="30">
        <v>4</v>
      </c>
      <c r="D61" s="31">
        <v>2</v>
      </c>
      <c r="E61" s="31">
        <v>2</v>
      </c>
      <c r="F61" s="31">
        <v>20</v>
      </c>
      <c r="G61" s="31" t="s">
        <v>113</v>
      </c>
      <c r="H61" s="33" t="s">
        <v>114</v>
      </c>
      <c r="I61" s="34">
        <v>37093330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5">
        <f t="shared" si="2"/>
        <v>0</v>
      </c>
      <c r="S61" s="36">
        <f t="shared" si="3"/>
        <v>0</v>
      </c>
      <c r="T61" s="80"/>
    </row>
    <row r="62" spans="1:20" s="27" customFormat="1" ht="30" customHeight="1" x14ac:dyDescent="0.2">
      <c r="A62" s="20">
        <v>2</v>
      </c>
      <c r="B62" s="21">
        <v>0</v>
      </c>
      <c r="C62" s="21">
        <v>4</v>
      </c>
      <c r="D62" s="38">
        <v>4</v>
      </c>
      <c r="E62" s="22"/>
      <c r="F62" s="22"/>
      <c r="G62" s="22"/>
      <c r="H62" s="28" t="s">
        <v>115</v>
      </c>
      <c r="I62" s="24">
        <f>SUM(I63:I67)</f>
        <v>315281757</v>
      </c>
      <c r="J62" s="24">
        <f t="shared" ref="J62:O62" si="25">SUM(J63:J67)</f>
        <v>7589043</v>
      </c>
      <c r="K62" s="24">
        <f t="shared" si="25"/>
        <v>55630063</v>
      </c>
      <c r="L62" s="24">
        <f t="shared" si="25"/>
        <v>527382</v>
      </c>
      <c r="M62" s="24">
        <f t="shared" si="25"/>
        <v>16802839</v>
      </c>
      <c r="N62" s="24">
        <f t="shared" si="25"/>
        <v>5694205</v>
      </c>
      <c r="O62" s="24">
        <f t="shared" si="25"/>
        <v>14819789</v>
      </c>
      <c r="P62" s="24">
        <f>SUM(P63:P67)</f>
        <v>6057179</v>
      </c>
      <c r="Q62" s="24">
        <f>SUM(Q63:Q67)</f>
        <v>14819789</v>
      </c>
      <c r="R62" s="25">
        <f t="shared" si="2"/>
        <v>5.3294675720802966E-2</v>
      </c>
      <c r="S62" s="26">
        <f t="shared" si="3"/>
        <v>4.7004904885759057E-2</v>
      </c>
      <c r="T62" s="81"/>
    </row>
    <row r="63" spans="1:20" s="37" customFormat="1" ht="30" customHeight="1" x14ac:dyDescent="0.2">
      <c r="A63" s="29">
        <v>2</v>
      </c>
      <c r="B63" s="30">
        <v>0</v>
      </c>
      <c r="C63" s="30">
        <v>4</v>
      </c>
      <c r="D63" s="31">
        <v>4</v>
      </c>
      <c r="E63" s="31">
        <v>1</v>
      </c>
      <c r="F63" s="31">
        <v>20</v>
      </c>
      <c r="G63" s="31" t="s">
        <v>116</v>
      </c>
      <c r="H63" s="33" t="s">
        <v>117</v>
      </c>
      <c r="I63" s="34">
        <v>44511996</v>
      </c>
      <c r="J63" s="34">
        <v>7589043</v>
      </c>
      <c r="K63" s="34">
        <v>37230063</v>
      </c>
      <c r="L63" s="34">
        <v>183016</v>
      </c>
      <c r="M63" s="34">
        <v>12013079</v>
      </c>
      <c r="N63" s="34">
        <v>5349839</v>
      </c>
      <c r="O63" s="34">
        <v>10030029</v>
      </c>
      <c r="P63" s="34">
        <v>5349839</v>
      </c>
      <c r="Q63" s="34">
        <v>10030029</v>
      </c>
      <c r="R63" s="35">
        <f t="shared" si="2"/>
        <v>0.26988407799102065</v>
      </c>
      <c r="S63" s="36">
        <f t="shared" si="3"/>
        <v>0.22533316636710696</v>
      </c>
      <c r="T63" s="80"/>
    </row>
    <row r="64" spans="1:20" s="37" customFormat="1" ht="30" customHeight="1" x14ac:dyDescent="0.2">
      <c r="A64" s="29">
        <v>2</v>
      </c>
      <c r="B64" s="30">
        <v>0</v>
      </c>
      <c r="C64" s="30">
        <v>4</v>
      </c>
      <c r="D64" s="31">
        <v>4</v>
      </c>
      <c r="E64" s="31">
        <v>15</v>
      </c>
      <c r="F64" s="31">
        <v>20</v>
      </c>
      <c r="G64" s="31" t="s">
        <v>118</v>
      </c>
      <c r="H64" s="33" t="s">
        <v>119</v>
      </c>
      <c r="I64" s="34">
        <v>100140443</v>
      </c>
      <c r="J64" s="34">
        <v>0</v>
      </c>
      <c r="K64" s="34">
        <v>3200000</v>
      </c>
      <c r="L64" s="34">
        <v>109400</v>
      </c>
      <c r="M64" s="34">
        <v>515600</v>
      </c>
      <c r="N64" s="34">
        <v>109400</v>
      </c>
      <c r="O64" s="34">
        <v>515600</v>
      </c>
      <c r="P64" s="34">
        <v>109400</v>
      </c>
      <c r="Q64" s="34">
        <v>515600</v>
      </c>
      <c r="R64" s="35">
        <f t="shared" si="2"/>
        <v>5.1487689144734464E-3</v>
      </c>
      <c r="S64" s="36">
        <f t="shared" si="3"/>
        <v>5.1487689144734464E-3</v>
      </c>
      <c r="T64" s="80"/>
    </row>
    <row r="65" spans="1:20" s="37" customFormat="1" ht="30" customHeight="1" x14ac:dyDescent="0.2">
      <c r="A65" s="29">
        <v>2</v>
      </c>
      <c r="B65" s="30">
        <v>0</v>
      </c>
      <c r="C65" s="30">
        <v>4</v>
      </c>
      <c r="D65" s="31">
        <v>4</v>
      </c>
      <c r="E65" s="31">
        <v>17</v>
      </c>
      <c r="F65" s="31">
        <v>20</v>
      </c>
      <c r="G65" s="31" t="s">
        <v>120</v>
      </c>
      <c r="H65" s="33" t="s">
        <v>121</v>
      </c>
      <c r="I65" s="34">
        <v>74186660</v>
      </c>
      <c r="J65" s="34">
        <v>0</v>
      </c>
      <c r="K65" s="34">
        <v>1600000</v>
      </c>
      <c r="L65" s="34">
        <v>0</v>
      </c>
      <c r="M65" s="34">
        <v>219720</v>
      </c>
      <c r="N65" s="34">
        <v>0</v>
      </c>
      <c r="O65" s="34">
        <v>219720</v>
      </c>
      <c r="P65" s="34">
        <v>0</v>
      </c>
      <c r="Q65" s="34">
        <v>219720</v>
      </c>
      <c r="R65" s="35">
        <f t="shared" si="2"/>
        <v>2.9617184545038151E-3</v>
      </c>
      <c r="S65" s="36">
        <f t="shared" si="3"/>
        <v>2.9617184545038151E-3</v>
      </c>
      <c r="T65" s="80"/>
    </row>
    <row r="66" spans="1:20" s="37" customFormat="1" ht="30" customHeight="1" x14ac:dyDescent="0.2">
      <c r="A66" s="29">
        <v>2</v>
      </c>
      <c r="B66" s="30">
        <v>0</v>
      </c>
      <c r="C66" s="30">
        <v>4</v>
      </c>
      <c r="D66" s="31">
        <v>4</v>
      </c>
      <c r="E66" s="31">
        <v>18</v>
      </c>
      <c r="F66" s="31">
        <v>20</v>
      </c>
      <c r="G66" s="31" t="s">
        <v>122</v>
      </c>
      <c r="H66" s="33" t="s">
        <v>123</v>
      </c>
      <c r="I66" s="34">
        <v>74186660</v>
      </c>
      <c r="J66" s="34">
        <v>0</v>
      </c>
      <c r="K66" s="34">
        <v>1600000</v>
      </c>
      <c r="L66" s="34">
        <v>0</v>
      </c>
      <c r="M66" s="34">
        <v>200000</v>
      </c>
      <c r="N66" s="34">
        <v>0</v>
      </c>
      <c r="O66" s="34">
        <v>200000</v>
      </c>
      <c r="P66" s="34">
        <v>0</v>
      </c>
      <c r="Q66" s="34">
        <v>200000</v>
      </c>
      <c r="R66" s="35">
        <f t="shared" si="2"/>
        <v>2.6959024708754918E-3</v>
      </c>
      <c r="S66" s="36">
        <f t="shared" si="3"/>
        <v>2.6959024708754918E-3</v>
      </c>
      <c r="T66" s="80"/>
    </row>
    <row r="67" spans="1:20" s="37" customFormat="1" ht="30" customHeight="1" x14ac:dyDescent="0.2">
      <c r="A67" s="29">
        <v>2</v>
      </c>
      <c r="B67" s="30">
        <v>0</v>
      </c>
      <c r="C67" s="30">
        <v>4</v>
      </c>
      <c r="D67" s="31">
        <v>4</v>
      </c>
      <c r="E67" s="31">
        <v>23</v>
      </c>
      <c r="F67" s="31">
        <v>20</v>
      </c>
      <c r="G67" s="31" t="s">
        <v>124</v>
      </c>
      <c r="H67" s="33" t="s">
        <v>125</v>
      </c>
      <c r="I67" s="34">
        <v>22255998</v>
      </c>
      <c r="J67" s="34">
        <v>0</v>
      </c>
      <c r="K67" s="34">
        <v>12000000</v>
      </c>
      <c r="L67" s="34">
        <v>234966</v>
      </c>
      <c r="M67" s="34">
        <v>3854440</v>
      </c>
      <c r="N67" s="34">
        <v>234966</v>
      </c>
      <c r="O67" s="34">
        <v>3854440</v>
      </c>
      <c r="P67" s="34">
        <v>597940</v>
      </c>
      <c r="Q67" s="34">
        <v>3854440</v>
      </c>
      <c r="R67" s="35">
        <f t="shared" si="2"/>
        <v>0.17318657199735549</v>
      </c>
      <c r="S67" s="36">
        <f t="shared" si="3"/>
        <v>0.17318657199735549</v>
      </c>
      <c r="T67" s="80"/>
    </row>
    <row r="68" spans="1:20" s="27" customFormat="1" ht="30" customHeight="1" x14ac:dyDescent="0.2">
      <c r="A68" s="20">
        <v>2</v>
      </c>
      <c r="B68" s="21">
        <v>0</v>
      </c>
      <c r="C68" s="21">
        <v>4</v>
      </c>
      <c r="D68" s="38">
        <v>5</v>
      </c>
      <c r="E68" s="22"/>
      <c r="F68" s="22"/>
      <c r="G68" s="22"/>
      <c r="H68" s="28" t="s">
        <v>126</v>
      </c>
      <c r="I68" s="24">
        <f t="shared" ref="I68:Q68" si="26">SUM(I69:I75)</f>
        <v>1271335888</v>
      </c>
      <c r="J68" s="24">
        <f t="shared" si="26"/>
        <v>122618770</v>
      </c>
      <c r="K68" s="24">
        <f t="shared" si="26"/>
        <v>1017711854.5</v>
      </c>
      <c r="L68" s="24">
        <f t="shared" si="26"/>
        <v>22475927</v>
      </c>
      <c r="M68" s="24">
        <f t="shared" si="26"/>
        <v>870856122</v>
      </c>
      <c r="N68" s="24">
        <f t="shared" si="26"/>
        <v>71051651</v>
      </c>
      <c r="O68" s="24">
        <f t="shared" si="26"/>
        <v>576131610</v>
      </c>
      <c r="P68" s="24">
        <f t="shared" si="26"/>
        <v>393084306</v>
      </c>
      <c r="Q68" s="24">
        <f t="shared" si="26"/>
        <v>561719368</v>
      </c>
      <c r="R68" s="25">
        <f t="shared" si="2"/>
        <v>0.68499295128841675</v>
      </c>
      <c r="S68" s="26">
        <f t="shared" si="3"/>
        <v>0.45317025613611878</v>
      </c>
      <c r="T68" s="81"/>
    </row>
    <row r="69" spans="1:20" s="37" customFormat="1" ht="30" customHeight="1" x14ac:dyDescent="0.2">
      <c r="A69" s="29">
        <v>2</v>
      </c>
      <c r="B69" s="30">
        <v>0</v>
      </c>
      <c r="C69" s="30">
        <v>4</v>
      </c>
      <c r="D69" s="31">
        <v>5</v>
      </c>
      <c r="E69" s="31">
        <v>1</v>
      </c>
      <c r="F69" s="31">
        <v>20</v>
      </c>
      <c r="G69" s="31" t="s">
        <v>127</v>
      </c>
      <c r="H69" s="44" t="s">
        <v>128</v>
      </c>
      <c r="I69" s="34">
        <v>534143952</v>
      </c>
      <c r="J69" s="34">
        <v>0</v>
      </c>
      <c r="K69" s="34">
        <v>520906620</v>
      </c>
      <c r="L69" s="34">
        <v>0</v>
      </c>
      <c r="M69" s="34">
        <v>519506620</v>
      </c>
      <c r="N69" s="34">
        <v>8231794</v>
      </c>
      <c r="O69" s="34">
        <v>467670447</v>
      </c>
      <c r="P69" s="34">
        <v>341625129</v>
      </c>
      <c r="Q69" s="34">
        <v>467670447</v>
      </c>
      <c r="R69" s="35">
        <f t="shared" si="2"/>
        <v>0.97259665312095489</v>
      </c>
      <c r="S69" s="36">
        <f t="shared" si="3"/>
        <v>0.87555132890468446</v>
      </c>
      <c r="T69" s="80"/>
    </row>
    <row r="70" spans="1:20" s="37" customFormat="1" ht="30" customHeight="1" x14ac:dyDescent="0.2">
      <c r="A70" s="29">
        <v>2</v>
      </c>
      <c r="B70" s="30">
        <v>0</v>
      </c>
      <c r="C70" s="30">
        <v>4</v>
      </c>
      <c r="D70" s="31">
        <v>5</v>
      </c>
      <c r="E70" s="31">
        <v>2</v>
      </c>
      <c r="F70" s="31">
        <v>20</v>
      </c>
      <c r="G70" s="31" t="s">
        <v>129</v>
      </c>
      <c r="H70" s="44" t="s">
        <v>130</v>
      </c>
      <c r="I70" s="34">
        <v>148373320</v>
      </c>
      <c r="J70" s="34">
        <v>0</v>
      </c>
      <c r="K70" s="34">
        <v>3600000</v>
      </c>
      <c r="L70" s="34">
        <v>0</v>
      </c>
      <c r="M70" s="34">
        <v>2270000</v>
      </c>
      <c r="N70" s="34">
        <v>0</v>
      </c>
      <c r="O70" s="34">
        <v>270000</v>
      </c>
      <c r="P70" s="34">
        <v>14000</v>
      </c>
      <c r="Q70" s="34">
        <v>270000</v>
      </c>
      <c r="R70" s="35">
        <f t="shared" si="2"/>
        <v>1.5299246522218415E-2</v>
      </c>
      <c r="S70" s="36">
        <f t="shared" si="3"/>
        <v>1.8197341678409568E-3</v>
      </c>
      <c r="T70" s="80"/>
    </row>
    <row r="71" spans="1:20" s="37" customFormat="1" ht="30" customHeight="1" x14ac:dyDescent="0.2">
      <c r="A71" s="29">
        <v>2</v>
      </c>
      <c r="B71" s="30">
        <v>0</v>
      </c>
      <c r="C71" s="30">
        <v>4</v>
      </c>
      <c r="D71" s="31">
        <v>5</v>
      </c>
      <c r="E71" s="31">
        <v>6</v>
      </c>
      <c r="F71" s="31">
        <v>20</v>
      </c>
      <c r="G71" s="31" t="s">
        <v>131</v>
      </c>
      <c r="H71" s="44" t="s">
        <v>132</v>
      </c>
      <c r="I71" s="34">
        <v>49093330</v>
      </c>
      <c r="J71" s="34">
        <v>0</v>
      </c>
      <c r="K71" s="34">
        <v>36600000</v>
      </c>
      <c r="L71" s="34">
        <v>0</v>
      </c>
      <c r="M71" s="34">
        <v>35200000</v>
      </c>
      <c r="N71" s="34">
        <v>14412242</v>
      </c>
      <c r="O71" s="34">
        <v>14612242</v>
      </c>
      <c r="P71" s="34">
        <v>0</v>
      </c>
      <c r="Q71" s="34">
        <v>200000</v>
      </c>
      <c r="R71" s="35">
        <f t="shared" si="2"/>
        <v>0.71700167823205307</v>
      </c>
      <c r="S71" s="36">
        <f t="shared" si="3"/>
        <v>0.29764210331627533</v>
      </c>
      <c r="T71" s="80"/>
    </row>
    <row r="72" spans="1:20" s="37" customFormat="1" ht="30" customHeight="1" x14ac:dyDescent="0.2">
      <c r="A72" s="29">
        <v>2</v>
      </c>
      <c r="B72" s="30">
        <v>0</v>
      </c>
      <c r="C72" s="30">
        <v>4</v>
      </c>
      <c r="D72" s="31">
        <v>5</v>
      </c>
      <c r="E72" s="31">
        <v>8</v>
      </c>
      <c r="F72" s="31">
        <v>20</v>
      </c>
      <c r="G72" s="31" t="s">
        <v>133</v>
      </c>
      <c r="H72" s="44" t="s">
        <v>134</v>
      </c>
      <c r="I72" s="34">
        <v>148373320</v>
      </c>
      <c r="J72" s="34">
        <v>0</v>
      </c>
      <c r="K72" s="34">
        <v>92781928</v>
      </c>
      <c r="L72" s="34">
        <v>0</v>
      </c>
      <c r="M72" s="34">
        <v>92781928</v>
      </c>
      <c r="N72" s="34">
        <v>22322096</v>
      </c>
      <c r="O72" s="34">
        <v>44644192</v>
      </c>
      <c r="P72" s="34">
        <v>22322096</v>
      </c>
      <c r="Q72" s="34">
        <v>44644192</v>
      </c>
      <c r="R72" s="35">
        <f t="shared" si="2"/>
        <v>0.62532757236947989</v>
      </c>
      <c r="S72" s="36">
        <f t="shared" si="3"/>
        <v>0.30089096880759963</v>
      </c>
      <c r="T72" s="80"/>
    </row>
    <row r="73" spans="1:20" s="37" customFormat="1" ht="30" customHeight="1" x14ac:dyDescent="0.2">
      <c r="A73" s="29">
        <v>2</v>
      </c>
      <c r="B73" s="30">
        <v>0</v>
      </c>
      <c r="C73" s="30">
        <v>4</v>
      </c>
      <c r="D73" s="31">
        <v>5</v>
      </c>
      <c r="E73" s="31">
        <v>9</v>
      </c>
      <c r="F73" s="31">
        <v>20</v>
      </c>
      <c r="G73" s="31" t="s">
        <v>135</v>
      </c>
      <c r="H73" s="44" t="s">
        <v>136</v>
      </c>
      <c r="I73" s="34">
        <v>59349328</v>
      </c>
      <c r="J73" s="34">
        <v>0</v>
      </c>
      <c r="K73" s="34">
        <v>53740086</v>
      </c>
      <c r="L73" s="34">
        <v>0</v>
      </c>
      <c r="M73" s="34">
        <v>35333125</v>
      </c>
      <c r="N73" s="34">
        <v>6557596</v>
      </c>
      <c r="O73" s="34">
        <v>22708231</v>
      </c>
      <c r="P73" s="34">
        <v>9595158</v>
      </c>
      <c r="Q73" s="34">
        <v>22708231</v>
      </c>
      <c r="R73" s="35">
        <f t="shared" si="2"/>
        <v>0.59534161869532876</v>
      </c>
      <c r="S73" s="36">
        <f t="shared" si="3"/>
        <v>0.38261985038819646</v>
      </c>
      <c r="T73" s="80"/>
    </row>
    <row r="74" spans="1:20" s="37" customFormat="1" ht="30" customHeight="1" x14ac:dyDescent="0.2">
      <c r="A74" s="29">
        <v>2</v>
      </c>
      <c r="B74" s="30">
        <v>0</v>
      </c>
      <c r="C74" s="30">
        <v>4</v>
      </c>
      <c r="D74" s="31">
        <v>5</v>
      </c>
      <c r="E74" s="31">
        <v>10</v>
      </c>
      <c r="F74" s="31">
        <v>20</v>
      </c>
      <c r="G74" s="31" t="s">
        <v>137</v>
      </c>
      <c r="H74" s="44" t="s">
        <v>138</v>
      </c>
      <c r="I74" s="34">
        <v>309746640</v>
      </c>
      <c r="J74" s="34">
        <v>122618770</v>
      </c>
      <c r="K74" s="34">
        <v>308083220.5</v>
      </c>
      <c r="L74" s="34">
        <v>22475927</v>
      </c>
      <c r="M74" s="34">
        <v>185464450</v>
      </c>
      <c r="N74" s="34">
        <v>19527923</v>
      </c>
      <c r="O74" s="34">
        <v>25926499</v>
      </c>
      <c r="P74" s="34">
        <v>19527923</v>
      </c>
      <c r="Q74" s="34">
        <v>25926499</v>
      </c>
      <c r="R74" s="35">
        <f t="shared" ref="R74:R138" si="27">IFERROR((M74/I74),0)</f>
        <v>0.59876178156444249</v>
      </c>
      <c r="S74" s="36">
        <f t="shared" ref="S74:S138" si="28">IFERROR((O74/I74),0)</f>
        <v>8.3702276802744335E-2</v>
      </c>
      <c r="T74" s="80"/>
    </row>
    <row r="75" spans="1:20" s="37" customFormat="1" ht="30" customHeight="1" x14ac:dyDescent="0.2">
      <c r="A75" s="29">
        <v>2</v>
      </c>
      <c r="B75" s="30">
        <v>0</v>
      </c>
      <c r="C75" s="30">
        <v>4</v>
      </c>
      <c r="D75" s="31">
        <v>5</v>
      </c>
      <c r="E75" s="31">
        <v>12</v>
      </c>
      <c r="F75" s="31">
        <v>20</v>
      </c>
      <c r="G75" s="31" t="s">
        <v>139</v>
      </c>
      <c r="H75" s="44" t="s">
        <v>140</v>
      </c>
      <c r="I75" s="34">
        <v>22255998</v>
      </c>
      <c r="J75" s="34">
        <v>0</v>
      </c>
      <c r="K75" s="34">
        <v>2000000</v>
      </c>
      <c r="L75" s="34">
        <v>0</v>
      </c>
      <c r="M75" s="34">
        <v>299999</v>
      </c>
      <c r="N75" s="34">
        <v>0</v>
      </c>
      <c r="O75" s="34">
        <v>299999</v>
      </c>
      <c r="P75" s="34">
        <v>0</v>
      </c>
      <c r="Q75" s="34">
        <v>299999</v>
      </c>
      <c r="R75" s="35">
        <f t="shared" si="27"/>
        <v>1.347946742266961E-2</v>
      </c>
      <c r="S75" s="36">
        <f t="shared" si="28"/>
        <v>1.347946742266961E-2</v>
      </c>
      <c r="T75" s="80"/>
    </row>
    <row r="76" spans="1:20" s="27" customFormat="1" ht="30" customHeight="1" x14ac:dyDescent="0.2">
      <c r="A76" s="20">
        <v>2</v>
      </c>
      <c r="B76" s="21">
        <v>0</v>
      </c>
      <c r="C76" s="21">
        <v>4</v>
      </c>
      <c r="D76" s="38">
        <v>6</v>
      </c>
      <c r="E76" s="22"/>
      <c r="F76" s="22"/>
      <c r="G76" s="22"/>
      <c r="H76" s="28" t="s">
        <v>141</v>
      </c>
      <c r="I76" s="24">
        <f t="shared" ref="I76:J76" si="29">SUM(I77:I81)</f>
        <v>301421304</v>
      </c>
      <c r="J76" s="24">
        <f t="shared" si="29"/>
        <v>67642330</v>
      </c>
      <c r="K76" s="24">
        <f t="shared" ref="K76:Q76" si="30">SUM(K77:K81)</f>
        <v>199070097</v>
      </c>
      <c r="L76" s="24">
        <f t="shared" si="30"/>
        <v>67870380</v>
      </c>
      <c r="M76" s="24">
        <f t="shared" si="30"/>
        <v>195805847</v>
      </c>
      <c r="N76" s="24">
        <f t="shared" si="30"/>
        <v>228050</v>
      </c>
      <c r="O76" s="24">
        <f t="shared" si="30"/>
        <v>3635750</v>
      </c>
      <c r="P76" s="24">
        <f t="shared" si="30"/>
        <v>576750</v>
      </c>
      <c r="Q76" s="24">
        <f t="shared" si="30"/>
        <v>3635750</v>
      </c>
      <c r="R76" s="25">
        <f t="shared" si="27"/>
        <v>0.64960851937658659</v>
      </c>
      <c r="S76" s="26">
        <f t="shared" si="28"/>
        <v>1.2062020672566662E-2</v>
      </c>
      <c r="T76" s="81"/>
    </row>
    <row r="77" spans="1:20" s="37" customFormat="1" ht="30" customHeight="1" x14ac:dyDescent="0.2">
      <c r="A77" s="29">
        <v>2</v>
      </c>
      <c r="B77" s="30">
        <v>0</v>
      </c>
      <c r="C77" s="30">
        <v>4</v>
      </c>
      <c r="D77" s="31">
        <v>6</v>
      </c>
      <c r="E77" s="31">
        <v>2</v>
      </c>
      <c r="F77" s="31">
        <v>20</v>
      </c>
      <c r="G77" s="31" t="s">
        <v>142</v>
      </c>
      <c r="H77" s="33" t="s">
        <v>143</v>
      </c>
      <c r="I77" s="34">
        <v>271746640</v>
      </c>
      <c r="J77" s="34">
        <v>67642330</v>
      </c>
      <c r="K77" s="34">
        <v>192970097</v>
      </c>
      <c r="L77" s="34">
        <v>67699130</v>
      </c>
      <c r="M77" s="34">
        <v>192382097</v>
      </c>
      <c r="N77" s="34">
        <v>56800</v>
      </c>
      <c r="O77" s="34">
        <v>212000</v>
      </c>
      <c r="P77" s="34">
        <v>66000</v>
      </c>
      <c r="Q77" s="34">
        <v>212000</v>
      </c>
      <c r="R77" s="35">
        <f t="shared" si="27"/>
        <v>0.70794655271542639</v>
      </c>
      <c r="S77" s="36">
        <f t="shared" si="28"/>
        <v>7.8013844071816302E-4</v>
      </c>
      <c r="T77" s="80"/>
    </row>
    <row r="78" spans="1:20" s="37" customFormat="1" ht="30" customHeight="1" x14ac:dyDescent="0.2">
      <c r="A78" s="29">
        <v>2</v>
      </c>
      <c r="B78" s="30">
        <v>0</v>
      </c>
      <c r="C78" s="30">
        <v>4</v>
      </c>
      <c r="D78" s="31">
        <v>6</v>
      </c>
      <c r="E78" s="31">
        <v>3</v>
      </c>
      <c r="F78" s="31">
        <v>20</v>
      </c>
      <c r="G78" s="31" t="s">
        <v>144</v>
      </c>
      <c r="H78" s="33" t="s">
        <v>145</v>
      </c>
      <c r="I78" s="34">
        <v>7418666</v>
      </c>
      <c r="J78" s="34">
        <v>0</v>
      </c>
      <c r="K78" s="34">
        <v>2100000</v>
      </c>
      <c r="L78" s="34">
        <v>0</v>
      </c>
      <c r="M78" s="34">
        <v>2100000</v>
      </c>
      <c r="N78" s="34">
        <v>0</v>
      </c>
      <c r="O78" s="34">
        <v>2100000</v>
      </c>
      <c r="P78" s="34">
        <v>0</v>
      </c>
      <c r="Q78" s="34">
        <v>2100000</v>
      </c>
      <c r="R78" s="35">
        <f t="shared" si="27"/>
        <v>0.28306975944192664</v>
      </c>
      <c r="S78" s="36">
        <f t="shared" si="28"/>
        <v>0.28306975944192664</v>
      </c>
      <c r="T78" s="80"/>
    </row>
    <row r="79" spans="1:20" s="37" customFormat="1" ht="30" customHeight="1" x14ac:dyDescent="0.2">
      <c r="A79" s="29">
        <v>2</v>
      </c>
      <c r="B79" s="30">
        <v>0</v>
      </c>
      <c r="C79" s="30">
        <v>4</v>
      </c>
      <c r="D79" s="31">
        <v>6</v>
      </c>
      <c r="E79" s="31">
        <v>5</v>
      </c>
      <c r="F79" s="31">
        <v>20</v>
      </c>
      <c r="G79" s="31" t="s">
        <v>146</v>
      </c>
      <c r="H79" s="33" t="s">
        <v>147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5">
        <f t="shared" si="27"/>
        <v>0</v>
      </c>
      <c r="S79" s="36">
        <f t="shared" si="28"/>
        <v>0</v>
      </c>
      <c r="T79" s="80"/>
    </row>
    <row r="80" spans="1:20" s="37" customFormat="1" ht="30" customHeight="1" x14ac:dyDescent="0.2">
      <c r="A80" s="29">
        <v>2</v>
      </c>
      <c r="B80" s="30">
        <v>0</v>
      </c>
      <c r="C80" s="30">
        <v>4</v>
      </c>
      <c r="D80" s="31">
        <v>6</v>
      </c>
      <c r="E80" s="31">
        <v>7</v>
      </c>
      <c r="F80" s="31">
        <v>20</v>
      </c>
      <c r="G80" s="31" t="s">
        <v>148</v>
      </c>
      <c r="H80" s="33" t="s">
        <v>149</v>
      </c>
      <c r="I80" s="34">
        <v>22255998</v>
      </c>
      <c r="J80" s="34">
        <v>0</v>
      </c>
      <c r="K80" s="34">
        <v>4000000</v>
      </c>
      <c r="L80" s="34">
        <v>171250</v>
      </c>
      <c r="M80" s="34">
        <v>1323750</v>
      </c>
      <c r="N80" s="34">
        <v>171250</v>
      </c>
      <c r="O80" s="34">
        <v>1323750</v>
      </c>
      <c r="P80" s="34">
        <v>510750</v>
      </c>
      <c r="Q80" s="34">
        <v>1323750</v>
      </c>
      <c r="R80" s="35">
        <f t="shared" si="27"/>
        <v>5.9478348263690535E-2</v>
      </c>
      <c r="S80" s="36">
        <f t="shared" si="28"/>
        <v>5.9478348263690535E-2</v>
      </c>
      <c r="T80" s="80"/>
    </row>
    <row r="81" spans="1:20" s="37" customFormat="1" ht="30" customHeight="1" x14ac:dyDescent="0.2">
      <c r="A81" s="29">
        <v>2</v>
      </c>
      <c r="B81" s="30">
        <v>0</v>
      </c>
      <c r="C81" s="30">
        <v>4</v>
      </c>
      <c r="D81" s="31">
        <v>6</v>
      </c>
      <c r="E81" s="31">
        <v>8</v>
      </c>
      <c r="F81" s="31">
        <v>20</v>
      </c>
      <c r="G81" s="31" t="s">
        <v>150</v>
      </c>
      <c r="H81" s="33" t="s">
        <v>151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5">
        <f t="shared" si="27"/>
        <v>0</v>
      </c>
      <c r="S81" s="36">
        <f t="shared" si="28"/>
        <v>0</v>
      </c>
      <c r="T81" s="80"/>
    </row>
    <row r="82" spans="1:20" s="27" customFormat="1" ht="30" customHeight="1" x14ac:dyDescent="0.2">
      <c r="A82" s="20">
        <v>2</v>
      </c>
      <c r="B82" s="21">
        <v>0</v>
      </c>
      <c r="C82" s="21">
        <v>4</v>
      </c>
      <c r="D82" s="38">
        <v>7</v>
      </c>
      <c r="E82" s="22"/>
      <c r="F82" s="22"/>
      <c r="G82" s="22"/>
      <c r="H82" s="28" t="s">
        <v>152</v>
      </c>
      <c r="I82" s="24">
        <f>SUM(I83:I84)</f>
        <v>44511996</v>
      </c>
      <c r="J82" s="24">
        <f t="shared" ref="J82:O82" si="31">SUM(J83:J84)</f>
        <v>3710000</v>
      </c>
      <c r="K82" s="24">
        <f t="shared" si="31"/>
        <v>11128666</v>
      </c>
      <c r="L82" s="24">
        <f t="shared" si="31"/>
        <v>0</v>
      </c>
      <c r="M82" s="24">
        <f t="shared" si="31"/>
        <v>7418666</v>
      </c>
      <c r="N82" s="24">
        <f t="shared" si="31"/>
        <v>0</v>
      </c>
      <c r="O82" s="24">
        <f t="shared" si="31"/>
        <v>0</v>
      </c>
      <c r="P82" s="24">
        <f>SUM(P83:P84)</f>
        <v>0</v>
      </c>
      <c r="Q82" s="24">
        <f>SUM(Q83:Q84)</f>
        <v>0</v>
      </c>
      <c r="R82" s="25">
        <f t="shared" si="27"/>
        <v>0.16666666666666666</v>
      </c>
      <c r="S82" s="26">
        <f t="shared" si="28"/>
        <v>0</v>
      </c>
      <c r="T82" s="81"/>
    </row>
    <row r="83" spans="1:20" s="37" customFormat="1" ht="30" customHeight="1" x14ac:dyDescent="0.2">
      <c r="A83" s="29">
        <v>2</v>
      </c>
      <c r="B83" s="30">
        <v>0</v>
      </c>
      <c r="C83" s="30">
        <v>4</v>
      </c>
      <c r="D83" s="31">
        <v>7</v>
      </c>
      <c r="E83" s="31">
        <v>5</v>
      </c>
      <c r="F83" s="31">
        <v>20</v>
      </c>
      <c r="G83" s="31" t="s">
        <v>153</v>
      </c>
      <c r="H83" s="33" t="s">
        <v>154</v>
      </c>
      <c r="I83" s="34">
        <v>18545998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5">
        <f t="shared" si="27"/>
        <v>0</v>
      </c>
      <c r="S83" s="36">
        <f t="shared" si="28"/>
        <v>0</v>
      </c>
      <c r="T83" s="80"/>
    </row>
    <row r="84" spans="1:20" s="37" customFormat="1" ht="30" customHeight="1" x14ac:dyDescent="0.2">
      <c r="A84" s="29">
        <v>2</v>
      </c>
      <c r="B84" s="30">
        <v>0</v>
      </c>
      <c r="C84" s="30">
        <v>4</v>
      </c>
      <c r="D84" s="31">
        <v>7</v>
      </c>
      <c r="E84" s="31">
        <v>6</v>
      </c>
      <c r="F84" s="31">
        <v>20</v>
      </c>
      <c r="G84" s="31" t="s">
        <v>155</v>
      </c>
      <c r="H84" s="33" t="s">
        <v>156</v>
      </c>
      <c r="I84" s="34">
        <v>25965998</v>
      </c>
      <c r="J84" s="34">
        <v>3710000</v>
      </c>
      <c r="K84" s="34">
        <v>11128666</v>
      </c>
      <c r="L84" s="34">
        <v>0</v>
      </c>
      <c r="M84" s="34">
        <v>7418666</v>
      </c>
      <c r="N84" s="34">
        <v>0</v>
      </c>
      <c r="O84" s="34">
        <v>0</v>
      </c>
      <c r="P84" s="34">
        <v>0</v>
      </c>
      <c r="Q84" s="34">
        <v>0</v>
      </c>
      <c r="R84" s="35">
        <f t="shared" si="27"/>
        <v>0.28570694644588668</v>
      </c>
      <c r="S84" s="36">
        <f t="shared" si="28"/>
        <v>0</v>
      </c>
      <c r="T84" s="80"/>
    </row>
    <row r="85" spans="1:20" s="27" customFormat="1" ht="30" customHeight="1" x14ac:dyDescent="0.2">
      <c r="A85" s="20">
        <v>2</v>
      </c>
      <c r="B85" s="21">
        <v>0</v>
      </c>
      <c r="C85" s="21">
        <v>4</v>
      </c>
      <c r="D85" s="38">
        <v>8</v>
      </c>
      <c r="E85" s="22"/>
      <c r="F85" s="22"/>
      <c r="G85" s="22"/>
      <c r="H85" s="28" t="s">
        <v>157</v>
      </c>
      <c r="I85" s="24">
        <f t="shared" ref="I85:Q85" si="32">SUM(I86:I90)</f>
        <v>408026630</v>
      </c>
      <c r="J85" s="24">
        <f t="shared" si="32"/>
        <v>10000000</v>
      </c>
      <c r="K85" s="24">
        <f t="shared" si="32"/>
        <v>378246640</v>
      </c>
      <c r="L85" s="24">
        <f t="shared" si="32"/>
        <v>10000000</v>
      </c>
      <c r="M85" s="24">
        <f t="shared" si="32"/>
        <v>378246640</v>
      </c>
      <c r="N85" s="24">
        <f t="shared" si="32"/>
        <v>34811858</v>
      </c>
      <c r="O85" s="24">
        <f t="shared" si="32"/>
        <v>169874613</v>
      </c>
      <c r="P85" s="24">
        <f t="shared" si="32"/>
        <v>35838162</v>
      </c>
      <c r="Q85" s="24">
        <f t="shared" si="32"/>
        <v>169874613</v>
      </c>
      <c r="R85" s="25">
        <f t="shared" si="27"/>
        <v>0.92701459216032056</v>
      </c>
      <c r="S85" s="26">
        <f t="shared" si="28"/>
        <v>0.41633217175065262</v>
      </c>
      <c r="T85" s="81"/>
    </row>
    <row r="86" spans="1:20" s="37" customFormat="1" ht="30" customHeight="1" x14ac:dyDescent="0.2">
      <c r="A86" s="29">
        <v>2</v>
      </c>
      <c r="B86" s="30">
        <v>0</v>
      </c>
      <c r="C86" s="30">
        <v>4</v>
      </c>
      <c r="D86" s="31">
        <v>8</v>
      </c>
      <c r="E86" s="31">
        <v>1</v>
      </c>
      <c r="F86" s="31">
        <v>20</v>
      </c>
      <c r="G86" s="31" t="s">
        <v>158</v>
      </c>
      <c r="H86" s="33" t="s">
        <v>159</v>
      </c>
      <c r="I86" s="34">
        <v>29674664</v>
      </c>
      <c r="J86" s="34">
        <v>0</v>
      </c>
      <c r="K86" s="34">
        <v>25000000</v>
      </c>
      <c r="L86" s="34">
        <v>0</v>
      </c>
      <c r="M86" s="34">
        <v>25000000</v>
      </c>
      <c r="N86" s="34">
        <v>1108684</v>
      </c>
      <c r="O86" s="34">
        <v>7481361</v>
      </c>
      <c r="P86" s="34">
        <v>2134988</v>
      </c>
      <c r="Q86" s="34">
        <v>7481361</v>
      </c>
      <c r="R86" s="35">
        <f t="shared" si="27"/>
        <v>0.84246952214859117</v>
      </c>
      <c r="S86" s="36">
        <f t="shared" si="28"/>
        <v>0.25211274506764425</v>
      </c>
      <c r="T86" s="80"/>
    </row>
    <row r="87" spans="1:20" s="37" customFormat="1" ht="30" customHeight="1" x14ac:dyDescent="0.2">
      <c r="A87" s="29">
        <v>2</v>
      </c>
      <c r="B87" s="30">
        <v>0</v>
      </c>
      <c r="C87" s="30">
        <v>4</v>
      </c>
      <c r="D87" s="31">
        <v>8</v>
      </c>
      <c r="E87" s="31">
        <v>2</v>
      </c>
      <c r="F87" s="31">
        <v>20</v>
      </c>
      <c r="G87" s="31" t="s">
        <v>160</v>
      </c>
      <c r="H87" s="33" t="s">
        <v>161</v>
      </c>
      <c r="I87" s="34">
        <v>296746640</v>
      </c>
      <c r="J87" s="34">
        <v>0</v>
      </c>
      <c r="K87" s="34">
        <v>296746640</v>
      </c>
      <c r="L87" s="34">
        <v>0</v>
      </c>
      <c r="M87" s="34">
        <v>296746640</v>
      </c>
      <c r="N87" s="34">
        <v>28191620</v>
      </c>
      <c r="O87" s="34">
        <v>137130360</v>
      </c>
      <c r="P87" s="34">
        <v>28191620</v>
      </c>
      <c r="Q87" s="34">
        <v>137130360</v>
      </c>
      <c r="R87" s="35">
        <f t="shared" si="27"/>
        <v>1</v>
      </c>
      <c r="S87" s="36">
        <f t="shared" si="28"/>
        <v>0.46211259544505712</v>
      </c>
      <c r="T87" s="80"/>
    </row>
    <row r="88" spans="1:20" s="37" customFormat="1" ht="30" customHeight="1" x14ac:dyDescent="0.2">
      <c r="A88" s="29" t="s">
        <v>162</v>
      </c>
      <c r="B88" s="30">
        <v>0</v>
      </c>
      <c r="C88" s="30">
        <v>4</v>
      </c>
      <c r="D88" s="31">
        <v>8</v>
      </c>
      <c r="E88" s="31">
        <v>3</v>
      </c>
      <c r="F88" s="31">
        <v>20</v>
      </c>
      <c r="G88" s="31"/>
      <c r="H88" s="33" t="s">
        <v>163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5">
        <f t="shared" si="27"/>
        <v>0</v>
      </c>
      <c r="S88" s="36">
        <f t="shared" si="28"/>
        <v>0</v>
      </c>
      <c r="T88" s="80"/>
    </row>
    <row r="89" spans="1:20" s="37" customFormat="1" ht="30" customHeight="1" x14ac:dyDescent="0.2">
      <c r="A89" s="29">
        <v>2</v>
      </c>
      <c r="B89" s="30">
        <v>0</v>
      </c>
      <c r="C89" s="30">
        <v>4</v>
      </c>
      <c r="D89" s="31">
        <v>8</v>
      </c>
      <c r="E89" s="31">
        <v>5</v>
      </c>
      <c r="F89" s="31">
        <v>20</v>
      </c>
      <c r="G89" s="31" t="s">
        <v>164</v>
      </c>
      <c r="H89" s="33" t="s">
        <v>165</v>
      </c>
      <c r="I89" s="34">
        <v>37093330</v>
      </c>
      <c r="J89" s="34">
        <v>10000000</v>
      </c>
      <c r="K89" s="34">
        <v>16500000</v>
      </c>
      <c r="L89" s="34">
        <v>10000000</v>
      </c>
      <c r="M89" s="34">
        <v>16500000</v>
      </c>
      <c r="N89" s="34">
        <v>2006652</v>
      </c>
      <c r="O89" s="34">
        <v>7960279</v>
      </c>
      <c r="P89" s="34">
        <v>2006652</v>
      </c>
      <c r="Q89" s="34">
        <v>7960279</v>
      </c>
      <c r="R89" s="35">
        <f t="shared" si="27"/>
        <v>0.44482390769445612</v>
      </c>
      <c r="S89" s="36">
        <f t="shared" si="28"/>
        <v>0.21460135824958287</v>
      </c>
      <c r="T89" s="80"/>
    </row>
    <row r="90" spans="1:20" s="37" customFormat="1" ht="30" customHeight="1" x14ac:dyDescent="0.2">
      <c r="A90" s="29">
        <v>2</v>
      </c>
      <c r="B90" s="30">
        <v>0</v>
      </c>
      <c r="C90" s="30">
        <v>4</v>
      </c>
      <c r="D90" s="31">
        <v>8</v>
      </c>
      <c r="E90" s="31">
        <v>6</v>
      </c>
      <c r="F90" s="31">
        <v>20</v>
      </c>
      <c r="G90" s="31" t="s">
        <v>166</v>
      </c>
      <c r="H90" s="33" t="s">
        <v>167</v>
      </c>
      <c r="I90" s="34">
        <v>44511996</v>
      </c>
      <c r="J90" s="34">
        <v>0</v>
      </c>
      <c r="K90" s="34">
        <v>40000000</v>
      </c>
      <c r="L90" s="34">
        <v>0</v>
      </c>
      <c r="M90" s="34">
        <v>40000000</v>
      </c>
      <c r="N90" s="34">
        <v>3504902</v>
      </c>
      <c r="O90" s="34">
        <v>17302613</v>
      </c>
      <c r="P90" s="34">
        <v>3504902</v>
      </c>
      <c r="Q90" s="34">
        <v>17302613</v>
      </c>
      <c r="R90" s="35">
        <f t="shared" si="27"/>
        <v>0.89863415695849724</v>
      </c>
      <c r="S90" s="36">
        <f t="shared" si="28"/>
        <v>0.38871797616085335</v>
      </c>
      <c r="T90" s="80"/>
    </row>
    <row r="91" spans="1:20" s="27" customFormat="1" ht="30" customHeight="1" x14ac:dyDescent="0.2">
      <c r="A91" s="20">
        <v>2</v>
      </c>
      <c r="B91" s="21">
        <v>0</v>
      </c>
      <c r="C91" s="21">
        <v>4</v>
      </c>
      <c r="D91" s="38">
        <v>9</v>
      </c>
      <c r="E91" s="22"/>
      <c r="F91" s="22"/>
      <c r="G91" s="22"/>
      <c r="H91" s="28" t="s">
        <v>168</v>
      </c>
      <c r="I91" s="24">
        <f t="shared" ref="I91:Q91" si="33">SUM(I92:I93)</f>
        <v>1251999920</v>
      </c>
      <c r="J91" s="24">
        <f t="shared" si="33"/>
        <v>0</v>
      </c>
      <c r="K91" s="24">
        <f t="shared" si="33"/>
        <v>1251999141</v>
      </c>
      <c r="L91" s="24">
        <f t="shared" si="33"/>
        <v>0</v>
      </c>
      <c r="M91" s="24">
        <f t="shared" si="33"/>
        <v>0</v>
      </c>
      <c r="N91" s="24">
        <f t="shared" si="33"/>
        <v>0</v>
      </c>
      <c r="O91" s="24">
        <f t="shared" si="33"/>
        <v>0</v>
      </c>
      <c r="P91" s="24">
        <f t="shared" si="33"/>
        <v>0</v>
      </c>
      <c r="Q91" s="24">
        <f t="shared" si="33"/>
        <v>0</v>
      </c>
      <c r="R91" s="25">
        <f t="shared" si="27"/>
        <v>0</v>
      </c>
      <c r="S91" s="26">
        <f t="shared" si="28"/>
        <v>0</v>
      </c>
      <c r="T91" s="80"/>
    </row>
    <row r="92" spans="1:20" s="37" customFormat="1" ht="30" customHeight="1" x14ac:dyDescent="0.2">
      <c r="A92" s="29">
        <v>2</v>
      </c>
      <c r="B92" s="30">
        <v>0</v>
      </c>
      <c r="C92" s="30">
        <v>4</v>
      </c>
      <c r="D92" s="31">
        <v>9</v>
      </c>
      <c r="E92" s="31">
        <v>5</v>
      </c>
      <c r="F92" s="31">
        <v>20</v>
      </c>
      <c r="G92" s="31" t="s">
        <v>169</v>
      </c>
      <c r="H92" s="33" t="s">
        <v>170</v>
      </c>
      <c r="I92" s="34">
        <v>285600779</v>
      </c>
      <c r="J92" s="34">
        <v>0</v>
      </c>
      <c r="K92" s="34">
        <v>285600000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5">
        <f t="shared" si="27"/>
        <v>0</v>
      </c>
      <c r="S92" s="36">
        <f t="shared" si="28"/>
        <v>0</v>
      </c>
      <c r="T92" s="80"/>
    </row>
    <row r="93" spans="1:20" s="37" customFormat="1" ht="30" customHeight="1" x14ac:dyDescent="0.2">
      <c r="A93" s="29">
        <v>2</v>
      </c>
      <c r="B93" s="30">
        <v>0</v>
      </c>
      <c r="C93" s="30">
        <v>4</v>
      </c>
      <c r="D93" s="31">
        <v>9</v>
      </c>
      <c r="E93" s="31">
        <v>13</v>
      </c>
      <c r="F93" s="31">
        <v>20</v>
      </c>
      <c r="G93" s="31" t="s">
        <v>171</v>
      </c>
      <c r="H93" s="33" t="s">
        <v>172</v>
      </c>
      <c r="I93" s="34">
        <v>966399141</v>
      </c>
      <c r="J93" s="34">
        <v>0</v>
      </c>
      <c r="K93" s="34">
        <v>966399141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5">
        <f t="shared" si="27"/>
        <v>0</v>
      </c>
      <c r="S93" s="36">
        <f t="shared" si="28"/>
        <v>0</v>
      </c>
      <c r="T93" s="80"/>
    </row>
    <row r="94" spans="1:20" s="27" customFormat="1" ht="30" customHeight="1" x14ac:dyDescent="0.2">
      <c r="A94" s="20">
        <v>2</v>
      </c>
      <c r="B94" s="21">
        <v>0</v>
      </c>
      <c r="C94" s="21">
        <v>4</v>
      </c>
      <c r="D94" s="38">
        <v>10</v>
      </c>
      <c r="E94" s="22"/>
      <c r="F94" s="22"/>
      <c r="G94" s="22"/>
      <c r="H94" s="28" t="s">
        <v>173</v>
      </c>
      <c r="I94" s="24">
        <f t="shared" ref="I94:Q94" si="34">SUM(I95:I96)</f>
        <v>0</v>
      </c>
      <c r="J94" s="24">
        <f t="shared" si="34"/>
        <v>0</v>
      </c>
      <c r="K94" s="24">
        <f t="shared" si="34"/>
        <v>0</v>
      </c>
      <c r="L94" s="24">
        <f t="shared" si="34"/>
        <v>0</v>
      </c>
      <c r="M94" s="24">
        <f t="shared" si="34"/>
        <v>0</v>
      </c>
      <c r="N94" s="24">
        <f t="shared" si="34"/>
        <v>0</v>
      </c>
      <c r="O94" s="24">
        <f t="shared" si="34"/>
        <v>0</v>
      </c>
      <c r="P94" s="24">
        <f t="shared" si="34"/>
        <v>0</v>
      </c>
      <c r="Q94" s="24">
        <f t="shared" si="34"/>
        <v>0</v>
      </c>
      <c r="R94" s="25">
        <f t="shared" si="27"/>
        <v>0</v>
      </c>
      <c r="S94" s="26">
        <f t="shared" si="28"/>
        <v>0</v>
      </c>
      <c r="T94" s="81"/>
    </row>
    <row r="95" spans="1:20" s="37" customFormat="1" ht="30" customHeight="1" x14ac:dyDescent="0.2">
      <c r="A95" s="29">
        <v>2</v>
      </c>
      <c r="B95" s="30">
        <v>0</v>
      </c>
      <c r="C95" s="30">
        <v>4</v>
      </c>
      <c r="D95" s="31">
        <v>10</v>
      </c>
      <c r="E95" s="31">
        <v>1</v>
      </c>
      <c r="F95" s="31">
        <v>20</v>
      </c>
      <c r="G95" s="31" t="s">
        <v>174</v>
      </c>
      <c r="H95" s="33" t="s">
        <v>175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5">
        <f t="shared" si="27"/>
        <v>0</v>
      </c>
      <c r="S95" s="36">
        <f t="shared" si="28"/>
        <v>0</v>
      </c>
      <c r="T95" s="80"/>
    </row>
    <row r="96" spans="1:20" s="37" customFormat="1" ht="30" customHeight="1" x14ac:dyDescent="0.2">
      <c r="A96" s="29">
        <v>2</v>
      </c>
      <c r="B96" s="30">
        <v>0</v>
      </c>
      <c r="C96" s="30">
        <v>4</v>
      </c>
      <c r="D96" s="31">
        <v>10</v>
      </c>
      <c r="E96" s="31">
        <v>2</v>
      </c>
      <c r="F96" s="31">
        <v>20</v>
      </c>
      <c r="G96" s="31" t="s">
        <v>176</v>
      </c>
      <c r="H96" s="33" t="s">
        <v>177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/>
      <c r="Q96" s="34">
        <v>0</v>
      </c>
      <c r="R96" s="35">
        <f t="shared" si="27"/>
        <v>0</v>
      </c>
      <c r="S96" s="36">
        <f t="shared" si="28"/>
        <v>0</v>
      </c>
      <c r="T96" s="80"/>
    </row>
    <row r="97" spans="1:20" s="27" customFormat="1" ht="30" customHeight="1" x14ac:dyDescent="0.2">
      <c r="A97" s="20">
        <v>2</v>
      </c>
      <c r="B97" s="21">
        <v>0</v>
      </c>
      <c r="C97" s="21">
        <v>4</v>
      </c>
      <c r="D97" s="38">
        <v>11</v>
      </c>
      <c r="E97" s="22"/>
      <c r="F97" s="22"/>
      <c r="G97" s="22"/>
      <c r="H97" s="28" t="s">
        <v>178</v>
      </c>
      <c r="I97" s="24">
        <f>SUM(I98:I99)</f>
        <v>128698656</v>
      </c>
      <c r="J97" s="24">
        <f t="shared" ref="J97:O97" si="35">SUM(J98:J99)</f>
        <v>0</v>
      </c>
      <c r="K97" s="24">
        <f t="shared" si="35"/>
        <v>128698656</v>
      </c>
      <c r="L97" s="24">
        <f t="shared" si="35"/>
        <v>4708348</v>
      </c>
      <c r="M97" s="24">
        <f t="shared" si="35"/>
        <v>103737433</v>
      </c>
      <c r="N97" s="24">
        <f t="shared" si="35"/>
        <v>5557423</v>
      </c>
      <c r="O97" s="24">
        <f t="shared" si="35"/>
        <v>33419129</v>
      </c>
      <c r="P97" s="24">
        <f>SUM(P98:P99)</f>
        <v>5096003</v>
      </c>
      <c r="Q97" s="24">
        <f>SUM(Q98:Q99)</f>
        <v>32957709</v>
      </c>
      <c r="R97" s="25">
        <f t="shared" si="27"/>
        <v>0.80604907793287295</v>
      </c>
      <c r="S97" s="26">
        <f t="shared" si="28"/>
        <v>0.25966960369811476</v>
      </c>
      <c r="T97" s="81"/>
    </row>
    <row r="98" spans="1:20" s="27" customFormat="1" ht="30" customHeight="1" x14ac:dyDescent="0.2">
      <c r="A98" s="29">
        <v>2</v>
      </c>
      <c r="B98" s="30">
        <v>0</v>
      </c>
      <c r="C98" s="30">
        <v>4</v>
      </c>
      <c r="D98" s="31">
        <v>11</v>
      </c>
      <c r="E98" s="31">
        <v>1</v>
      </c>
      <c r="F98" s="31">
        <v>20</v>
      </c>
      <c r="G98" s="31" t="s">
        <v>179</v>
      </c>
      <c r="H98" s="33" t="s">
        <v>180</v>
      </c>
      <c r="I98" s="34">
        <v>78767994</v>
      </c>
      <c r="J98" s="34">
        <v>0</v>
      </c>
      <c r="K98" s="34">
        <v>78767994</v>
      </c>
      <c r="L98" s="34">
        <v>2219645</v>
      </c>
      <c r="M98" s="34">
        <v>70744745</v>
      </c>
      <c r="N98" s="34">
        <v>2219645</v>
      </c>
      <c r="O98" s="34">
        <v>20744745</v>
      </c>
      <c r="P98" s="34">
        <v>2219645</v>
      </c>
      <c r="Q98" s="34">
        <v>20744745</v>
      </c>
      <c r="R98" s="35">
        <f t="shared" si="27"/>
        <v>0.89814074737005489</v>
      </c>
      <c r="S98" s="36">
        <f t="shared" si="28"/>
        <v>0.26336515564938723</v>
      </c>
      <c r="T98" s="81"/>
    </row>
    <row r="99" spans="1:20" s="37" customFormat="1" ht="30" customHeight="1" x14ac:dyDescent="0.2">
      <c r="A99" s="29">
        <v>2</v>
      </c>
      <c r="B99" s="30">
        <v>0</v>
      </c>
      <c r="C99" s="30">
        <v>4</v>
      </c>
      <c r="D99" s="31">
        <v>11</v>
      </c>
      <c r="E99" s="31">
        <v>2</v>
      </c>
      <c r="F99" s="31">
        <v>20</v>
      </c>
      <c r="G99" s="31" t="s">
        <v>181</v>
      </c>
      <c r="H99" s="33" t="s">
        <v>182</v>
      </c>
      <c r="I99" s="34">
        <v>49930662</v>
      </c>
      <c r="J99" s="34">
        <v>0</v>
      </c>
      <c r="K99" s="34">
        <v>49930662</v>
      </c>
      <c r="L99" s="34">
        <v>2488703</v>
      </c>
      <c r="M99" s="34">
        <v>32992688</v>
      </c>
      <c r="N99" s="34">
        <v>3337778</v>
      </c>
      <c r="O99" s="34">
        <v>12674384</v>
      </c>
      <c r="P99" s="34">
        <v>2876358</v>
      </c>
      <c r="Q99" s="34">
        <v>12212964</v>
      </c>
      <c r="R99" s="35">
        <f t="shared" si="27"/>
        <v>0.66077008952935568</v>
      </c>
      <c r="S99" s="36">
        <f t="shared" si="28"/>
        <v>0.25383969473507079</v>
      </c>
      <c r="T99" s="80"/>
    </row>
    <row r="100" spans="1:20" s="27" customFormat="1" ht="30" customHeight="1" x14ac:dyDescent="0.2">
      <c r="A100" s="20">
        <v>2</v>
      </c>
      <c r="B100" s="21">
        <v>0</v>
      </c>
      <c r="C100" s="21">
        <v>4</v>
      </c>
      <c r="D100" s="38">
        <v>17</v>
      </c>
      <c r="E100" s="22"/>
      <c r="F100" s="22"/>
      <c r="G100" s="22"/>
      <c r="H100" s="28" t="s">
        <v>183</v>
      </c>
      <c r="I100" s="24">
        <f t="shared" ref="I100:Q100" si="36">SUM(I101:I102)</f>
        <v>14837332</v>
      </c>
      <c r="J100" s="24">
        <f t="shared" si="36"/>
        <v>0</v>
      </c>
      <c r="K100" s="24">
        <f t="shared" si="36"/>
        <v>0</v>
      </c>
      <c r="L100" s="24">
        <f t="shared" si="36"/>
        <v>0</v>
      </c>
      <c r="M100" s="24">
        <f t="shared" si="36"/>
        <v>0</v>
      </c>
      <c r="N100" s="24">
        <f t="shared" si="36"/>
        <v>0</v>
      </c>
      <c r="O100" s="24">
        <f t="shared" si="36"/>
        <v>0</v>
      </c>
      <c r="P100" s="24">
        <f t="shared" si="36"/>
        <v>0</v>
      </c>
      <c r="Q100" s="24">
        <f t="shared" si="36"/>
        <v>0</v>
      </c>
      <c r="R100" s="45">
        <f t="shared" si="27"/>
        <v>0</v>
      </c>
      <c r="S100" s="45">
        <f t="shared" si="28"/>
        <v>0</v>
      </c>
      <c r="T100" s="80"/>
    </row>
    <row r="101" spans="1:20" s="37" customFormat="1" ht="30" customHeight="1" x14ac:dyDescent="0.2">
      <c r="A101" s="29">
        <v>2</v>
      </c>
      <c r="B101" s="30">
        <v>0</v>
      </c>
      <c r="C101" s="30">
        <v>4</v>
      </c>
      <c r="D101" s="31">
        <v>17</v>
      </c>
      <c r="E101" s="31">
        <v>1</v>
      </c>
      <c r="F101" s="31">
        <v>20</v>
      </c>
      <c r="G101" s="31" t="s">
        <v>184</v>
      </c>
      <c r="H101" s="33" t="s">
        <v>185</v>
      </c>
      <c r="I101" s="34">
        <v>7418666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5">
        <f t="shared" si="27"/>
        <v>0</v>
      </c>
      <c r="S101" s="36">
        <f t="shared" si="28"/>
        <v>0</v>
      </c>
      <c r="T101" s="80"/>
    </row>
    <row r="102" spans="1:20" s="37" customFormat="1" ht="30" customHeight="1" x14ac:dyDescent="0.2">
      <c r="A102" s="29">
        <v>2</v>
      </c>
      <c r="B102" s="30">
        <v>0</v>
      </c>
      <c r="C102" s="30">
        <v>4</v>
      </c>
      <c r="D102" s="31">
        <v>17</v>
      </c>
      <c r="E102" s="31">
        <v>2</v>
      </c>
      <c r="F102" s="31">
        <v>20</v>
      </c>
      <c r="G102" s="31" t="s">
        <v>186</v>
      </c>
      <c r="H102" s="33" t="s">
        <v>187</v>
      </c>
      <c r="I102" s="34">
        <v>7418666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5">
        <f t="shared" si="27"/>
        <v>0</v>
      </c>
      <c r="S102" s="36">
        <f t="shared" si="28"/>
        <v>0</v>
      </c>
      <c r="T102" s="80"/>
    </row>
    <row r="103" spans="1:20" s="27" customFormat="1" ht="30" customHeight="1" x14ac:dyDescent="0.2">
      <c r="A103" s="20">
        <v>2</v>
      </c>
      <c r="B103" s="21">
        <v>0</v>
      </c>
      <c r="C103" s="21">
        <v>4</v>
      </c>
      <c r="D103" s="38">
        <v>21</v>
      </c>
      <c r="E103" s="22"/>
      <c r="F103" s="22"/>
      <c r="G103" s="22"/>
      <c r="H103" s="28" t="s">
        <v>188</v>
      </c>
      <c r="I103" s="24">
        <f>SUM(I104:I107)</f>
        <v>581912609</v>
      </c>
      <c r="J103" s="24">
        <f t="shared" ref="J103:O103" si="37">SUM(J104:J107)</f>
        <v>0</v>
      </c>
      <c r="K103" s="24">
        <f t="shared" si="37"/>
        <v>0</v>
      </c>
      <c r="L103" s="24">
        <f t="shared" si="37"/>
        <v>0</v>
      </c>
      <c r="M103" s="24">
        <f t="shared" si="37"/>
        <v>0</v>
      </c>
      <c r="N103" s="24">
        <f t="shared" si="37"/>
        <v>0</v>
      </c>
      <c r="O103" s="24">
        <f t="shared" si="37"/>
        <v>0</v>
      </c>
      <c r="P103" s="24">
        <f>SUM(P104:P107)</f>
        <v>0</v>
      </c>
      <c r="Q103" s="24">
        <f>SUM(Q104:Q107)</f>
        <v>0</v>
      </c>
      <c r="R103" s="25">
        <f t="shared" si="27"/>
        <v>0</v>
      </c>
      <c r="S103" s="26">
        <f t="shared" si="28"/>
        <v>0</v>
      </c>
      <c r="T103" s="81"/>
    </row>
    <row r="104" spans="1:20" s="37" customFormat="1" ht="30" customHeight="1" x14ac:dyDescent="0.2">
      <c r="A104" s="29">
        <v>2</v>
      </c>
      <c r="B104" s="30">
        <v>0</v>
      </c>
      <c r="C104" s="30">
        <v>4</v>
      </c>
      <c r="D104" s="31">
        <v>21</v>
      </c>
      <c r="E104" s="31">
        <v>1</v>
      </c>
      <c r="F104" s="31">
        <v>20</v>
      </c>
      <c r="G104" s="31" t="s">
        <v>189</v>
      </c>
      <c r="H104" s="33" t="s">
        <v>190</v>
      </c>
      <c r="I104" s="34">
        <v>29674664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5">
        <f t="shared" si="27"/>
        <v>0</v>
      </c>
      <c r="S104" s="36">
        <f t="shared" si="28"/>
        <v>0</v>
      </c>
      <c r="T104" s="80"/>
    </row>
    <row r="105" spans="1:20" s="37" customFormat="1" ht="30" customHeight="1" x14ac:dyDescent="0.2">
      <c r="A105" s="29">
        <v>2</v>
      </c>
      <c r="B105" s="30">
        <v>0</v>
      </c>
      <c r="C105" s="30">
        <v>4</v>
      </c>
      <c r="D105" s="31">
        <v>21</v>
      </c>
      <c r="E105" s="31">
        <v>4</v>
      </c>
      <c r="F105" s="31">
        <v>20</v>
      </c>
      <c r="G105" s="31" t="s">
        <v>191</v>
      </c>
      <c r="H105" s="33" t="s">
        <v>192</v>
      </c>
      <c r="I105" s="34">
        <v>494092303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5">
        <f t="shared" si="27"/>
        <v>0</v>
      </c>
      <c r="S105" s="36">
        <f t="shared" si="28"/>
        <v>0</v>
      </c>
      <c r="T105" s="80"/>
    </row>
    <row r="106" spans="1:20" s="37" customFormat="1" ht="30" customHeight="1" x14ac:dyDescent="0.2">
      <c r="A106" s="29">
        <v>2</v>
      </c>
      <c r="B106" s="30">
        <v>0</v>
      </c>
      <c r="C106" s="30">
        <v>4</v>
      </c>
      <c r="D106" s="31">
        <v>21</v>
      </c>
      <c r="E106" s="31">
        <v>5</v>
      </c>
      <c r="F106" s="31">
        <v>20</v>
      </c>
      <c r="G106" s="31" t="s">
        <v>193</v>
      </c>
      <c r="H106" s="33" t="s">
        <v>194</v>
      </c>
      <c r="I106" s="34">
        <v>58145642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5">
        <f t="shared" si="27"/>
        <v>0</v>
      </c>
      <c r="S106" s="36">
        <f t="shared" si="28"/>
        <v>0</v>
      </c>
      <c r="T106" s="80"/>
    </row>
    <row r="107" spans="1:20" s="37" customFormat="1" ht="30" customHeight="1" x14ac:dyDescent="0.2">
      <c r="A107" s="29">
        <v>2</v>
      </c>
      <c r="B107" s="30">
        <v>0</v>
      </c>
      <c r="C107" s="30">
        <v>4</v>
      </c>
      <c r="D107" s="31">
        <v>21</v>
      </c>
      <c r="E107" s="31">
        <v>11</v>
      </c>
      <c r="F107" s="31">
        <v>20</v>
      </c>
      <c r="G107" s="31"/>
      <c r="H107" s="33" t="s">
        <v>195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5">
        <f t="shared" si="27"/>
        <v>0</v>
      </c>
      <c r="S107" s="36">
        <f t="shared" si="28"/>
        <v>0</v>
      </c>
      <c r="T107" s="80"/>
    </row>
    <row r="108" spans="1:20" s="27" customFormat="1" ht="30" customHeight="1" x14ac:dyDescent="0.2">
      <c r="A108" s="20">
        <v>2</v>
      </c>
      <c r="B108" s="21">
        <v>0</v>
      </c>
      <c r="C108" s="21">
        <v>4</v>
      </c>
      <c r="D108" s="38">
        <v>40</v>
      </c>
      <c r="E108" s="22"/>
      <c r="F108" s="38">
        <v>20</v>
      </c>
      <c r="G108" s="38" t="s">
        <v>196</v>
      </c>
      <c r="H108" s="28" t="s">
        <v>197</v>
      </c>
      <c r="I108" s="46">
        <f>+I109</f>
        <v>14837332</v>
      </c>
      <c r="J108" s="46">
        <f t="shared" ref="J108:O108" si="38">+J109</f>
        <v>0</v>
      </c>
      <c r="K108" s="46">
        <f t="shared" si="38"/>
        <v>1600000</v>
      </c>
      <c r="L108" s="46">
        <f t="shared" si="38"/>
        <v>0</v>
      </c>
      <c r="M108" s="46">
        <f t="shared" si="38"/>
        <v>200000</v>
      </c>
      <c r="N108" s="46">
        <f t="shared" si="38"/>
        <v>0</v>
      </c>
      <c r="O108" s="46">
        <f t="shared" si="38"/>
        <v>200000</v>
      </c>
      <c r="P108" s="46">
        <f>+P109</f>
        <v>0</v>
      </c>
      <c r="Q108" s="46">
        <f>+Q109</f>
        <v>200000</v>
      </c>
      <c r="R108" s="35">
        <f t="shared" si="27"/>
        <v>1.3479512354377459E-2</v>
      </c>
      <c r="S108" s="41">
        <f t="shared" si="28"/>
        <v>1.3479512354377459E-2</v>
      </c>
      <c r="T108" s="84"/>
    </row>
    <row r="109" spans="1:20" s="37" customFormat="1" ht="30" customHeight="1" x14ac:dyDescent="0.2">
      <c r="A109" s="29">
        <v>2</v>
      </c>
      <c r="B109" s="30">
        <v>0</v>
      </c>
      <c r="C109" s="30">
        <v>4</v>
      </c>
      <c r="D109" s="31">
        <v>40</v>
      </c>
      <c r="E109" s="32" t="s">
        <v>198</v>
      </c>
      <c r="F109" s="31">
        <v>20</v>
      </c>
      <c r="G109" s="31" t="s">
        <v>199</v>
      </c>
      <c r="H109" s="33" t="s">
        <v>197</v>
      </c>
      <c r="I109" s="34">
        <v>14837332</v>
      </c>
      <c r="J109" s="34">
        <v>0</v>
      </c>
      <c r="K109" s="34">
        <v>1600000</v>
      </c>
      <c r="L109" s="34">
        <v>0</v>
      </c>
      <c r="M109" s="34">
        <v>200000</v>
      </c>
      <c r="N109" s="34">
        <v>0</v>
      </c>
      <c r="O109" s="34">
        <v>200000</v>
      </c>
      <c r="P109" s="34">
        <v>0</v>
      </c>
      <c r="Q109" s="34">
        <v>200000</v>
      </c>
      <c r="R109" s="35">
        <f t="shared" si="27"/>
        <v>1.3479512354377459E-2</v>
      </c>
      <c r="S109" s="43">
        <f t="shared" si="28"/>
        <v>1.3479512354377459E-2</v>
      </c>
      <c r="T109" s="80"/>
    </row>
    <row r="110" spans="1:20" s="27" customFormat="1" ht="30" customHeight="1" x14ac:dyDescent="0.2">
      <c r="A110" s="20">
        <v>2</v>
      </c>
      <c r="B110" s="21">
        <v>0</v>
      </c>
      <c r="C110" s="21">
        <v>4</v>
      </c>
      <c r="D110" s="38">
        <v>41</v>
      </c>
      <c r="E110" s="22"/>
      <c r="F110" s="22"/>
      <c r="G110" s="22"/>
      <c r="H110" s="28" t="s">
        <v>200</v>
      </c>
      <c r="I110" s="24">
        <f t="shared" ref="I110:Q110" si="39">+I111</f>
        <v>3026453248</v>
      </c>
      <c r="J110" s="24">
        <f t="shared" si="39"/>
        <v>230905575</v>
      </c>
      <c r="K110" s="24">
        <f t="shared" si="39"/>
        <v>3026453248</v>
      </c>
      <c r="L110" s="24">
        <f t="shared" si="39"/>
        <v>230905575</v>
      </c>
      <c r="M110" s="24">
        <f t="shared" si="39"/>
        <v>3019958398</v>
      </c>
      <c r="N110" s="24">
        <f t="shared" si="39"/>
        <v>390141948</v>
      </c>
      <c r="O110" s="24">
        <f t="shared" si="39"/>
        <v>785789038</v>
      </c>
      <c r="P110" s="24">
        <f t="shared" si="39"/>
        <v>391165348</v>
      </c>
      <c r="Q110" s="24">
        <f t="shared" si="39"/>
        <v>785789038</v>
      </c>
      <c r="R110" s="25">
        <f t="shared" si="27"/>
        <v>0.9978539731270285</v>
      </c>
      <c r="S110" s="26">
        <f t="shared" si="28"/>
        <v>0.25964023680831033</v>
      </c>
      <c r="T110" s="81"/>
    </row>
    <row r="111" spans="1:20" s="37" customFormat="1" ht="30" customHeight="1" x14ac:dyDescent="0.2">
      <c r="A111" s="29">
        <v>2</v>
      </c>
      <c r="B111" s="30">
        <v>0</v>
      </c>
      <c r="C111" s="30">
        <v>4</v>
      </c>
      <c r="D111" s="31">
        <v>41</v>
      </c>
      <c r="E111" s="31">
        <v>13</v>
      </c>
      <c r="F111" s="31">
        <v>20</v>
      </c>
      <c r="G111" s="31" t="s">
        <v>201</v>
      </c>
      <c r="H111" s="33" t="s">
        <v>200</v>
      </c>
      <c r="I111" s="34">
        <v>3026453248</v>
      </c>
      <c r="J111" s="34">
        <v>230905575</v>
      </c>
      <c r="K111" s="34">
        <v>3026453248</v>
      </c>
      <c r="L111" s="34">
        <v>230905575</v>
      </c>
      <c r="M111" s="34">
        <v>3019958398</v>
      </c>
      <c r="N111" s="34">
        <v>390141948</v>
      </c>
      <c r="O111" s="34">
        <v>785789038</v>
      </c>
      <c r="P111" s="34">
        <v>391165348</v>
      </c>
      <c r="Q111" s="34">
        <v>785789038</v>
      </c>
      <c r="R111" s="35">
        <f t="shared" si="27"/>
        <v>0.9978539731270285</v>
      </c>
      <c r="S111" s="43">
        <f t="shared" si="28"/>
        <v>0.25964023680831033</v>
      </c>
      <c r="T111" s="80"/>
    </row>
    <row r="112" spans="1:20" s="27" customFormat="1" ht="30" customHeight="1" x14ac:dyDescent="0.2">
      <c r="A112" s="20">
        <v>3</v>
      </c>
      <c r="B112" s="21"/>
      <c r="C112" s="21"/>
      <c r="D112" s="22"/>
      <c r="E112" s="22"/>
      <c r="F112" s="38">
        <v>20</v>
      </c>
      <c r="G112" s="38"/>
      <c r="H112" s="28" t="s">
        <v>202</v>
      </c>
      <c r="I112" s="24">
        <f>+I114+I120</f>
        <v>6387823000</v>
      </c>
      <c r="J112" s="24">
        <f t="shared" ref="J112:Q112" si="40">+J114+J120</f>
        <v>0</v>
      </c>
      <c r="K112" s="24">
        <f t="shared" si="40"/>
        <v>553350000</v>
      </c>
      <c r="L112" s="24">
        <f t="shared" si="40"/>
        <v>0</v>
      </c>
      <c r="M112" s="24">
        <f t="shared" si="40"/>
        <v>0</v>
      </c>
      <c r="N112" s="24">
        <f t="shared" si="40"/>
        <v>0</v>
      </c>
      <c r="O112" s="24">
        <f t="shared" si="40"/>
        <v>0</v>
      </c>
      <c r="P112" s="24">
        <f t="shared" si="40"/>
        <v>0</v>
      </c>
      <c r="Q112" s="24">
        <f t="shared" si="40"/>
        <v>0</v>
      </c>
      <c r="R112" s="25">
        <f t="shared" si="27"/>
        <v>0</v>
      </c>
      <c r="S112" s="26">
        <f t="shared" si="28"/>
        <v>0</v>
      </c>
      <c r="T112" s="81"/>
    </row>
    <row r="113" spans="1:20" s="27" customFormat="1" ht="30" customHeight="1" x14ac:dyDescent="0.2">
      <c r="A113" s="20">
        <v>3</v>
      </c>
      <c r="B113" s="21"/>
      <c r="C113" s="21"/>
      <c r="D113" s="22"/>
      <c r="E113" s="22"/>
      <c r="F113" s="38">
        <v>21</v>
      </c>
      <c r="G113" s="38"/>
      <c r="H113" s="28" t="s">
        <v>202</v>
      </c>
      <c r="I113" s="24">
        <f>+I115</f>
        <v>260689000000</v>
      </c>
      <c r="J113" s="24">
        <f t="shared" ref="J113:Q117" si="41">+J115</f>
        <v>0</v>
      </c>
      <c r="K113" s="24">
        <f t="shared" si="41"/>
        <v>260689000000</v>
      </c>
      <c r="L113" s="24">
        <f t="shared" si="41"/>
        <v>0</v>
      </c>
      <c r="M113" s="24">
        <f t="shared" si="41"/>
        <v>260689000000</v>
      </c>
      <c r="N113" s="24">
        <f t="shared" si="41"/>
        <v>0</v>
      </c>
      <c r="O113" s="24">
        <f t="shared" si="41"/>
        <v>260689000000</v>
      </c>
      <c r="P113" s="24">
        <f t="shared" si="41"/>
        <v>0</v>
      </c>
      <c r="Q113" s="24">
        <f t="shared" si="41"/>
        <v>260689000000</v>
      </c>
      <c r="R113" s="25">
        <f t="shared" si="27"/>
        <v>1</v>
      </c>
      <c r="S113" s="26">
        <f t="shared" si="28"/>
        <v>1</v>
      </c>
      <c r="T113" s="81"/>
    </row>
    <row r="114" spans="1:20" s="27" customFormat="1" ht="30" customHeight="1" x14ac:dyDescent="0.2">
      <c r="A114" s="20">
        <v>3</v>
      </c>
      <c r="B114" s="21">
        <v>2</v>
      </c>
      <c r="C114" s="21"/>
      <c r="D114" s="22"/>
      <c r="E114" s="22"/>
      <c r="F114" s="47">
        <v>20</v>
      </c>
      <c r="G114" s="47"/>
      <c r="H114" s="28" t="s">
        <v>203</v>
      </c>
      <c r="I114" s="24">
        <f>+I116</f>
        <v>2623440000</v>
      </c>
      <c r="J114" s="24">
        <f t="shared" si="41"/>
        <v>0</v>
      </c>
      <c r="K114" s="24">
        <f t="shared" si="41"/>
        <v>0</v>
      </c>
      <c r="L114" s="24">
        <f t="shared" si="41"/>
        <v>0</v>
      </c>
      <c r="M114" s="24">
        <f t="shared" si="41"/>
        <v>0</v>
      </c>
      <c r="N114" s="24">
        <f t="shared" si="41"/>
        <v>0</v>
      </c>
      <c r="O114" s="24">
        <f t="shared" si="41"/>
        <v>0</v>
      </c>
      <c r="P114" s="24">
        <f t="shared" si="41"/>
        <v>0</v>
      </c>
      <c r="Q114" s="24">
        <f t="shared" si="41"/>
        <v>0</v>
      </c>
      <c r="R114" s="25">
        <f t="shared" si="27"/>
        <v>0</v>
      </c>
      <c r="S114" s="26">
        <f t="shared" si="28"/>
        <v>0</v>
      </c>
      <c r="T114" s="81"/>
    </row>
    <row r="115" spans="1:20" s="27" customFormat="1" ht="30" customHeight="1" x14ac:dyDescent="0.2">
      <c r="A115" s="20">
        <v>3</v>
      </c>
      <c r="B115" s="21">
        <v>2</v>
      </c>
      <c r="C115" s="21"/>
      <c r="D115" s="22"/>
      <c r="E115" s="22"/>
      <c r="F115" s="47">
        <v>21</v>
      </c>
      <c r="G115" s="47"/>
      <c r="H115" s="28" t="s">
        <v>203</v>
      </c>
      <c r="I115" s="24">
        <f>+I117</f>
        <v>260689000000</v>
      </c>
      <c r="J115" s="24">
        <f t="shared" si="41"/>
        <v>0</v>
      </c>
      <c r="K115" s="24">
        <f t="shared" si="41"/>
        <v>260689000000</v>
      </c>
      <c r="L115" s="24">
        <f t="shared" si="41"/>
        <v>0</v>
      </c>
      <c r="M115" s="24">
        <f t="shared" si="41"/>
        <v>260689000000</v>
      </c>
      <c r="N115" s="24">
        <f t="shared" si="41"/>
        <v>0</v>
      </c>
      <c r="O115" s="24">
        <f t="shared" si="41"/>
        <v>260689000000</v>
      </c>
      <c r="P115" s="24">
        <f t="shared" si="41"/>
        <v>0</v>
      </c>
      <c r="Q115" s="24">
        <f t="shared" si="41"/>
        <v>260689000000</v>
      </c>
      <c r="R115" s="25">
        <f t="shared" si="27"/>
        <v>1</v>
      </c>
      <c r="S115" s="26">
        <f t="shared" si="28"/>
        <v>1</v>
      </c>
      <c r="T115" s="81"/>
    </row>
    <row r="116" spans="1:20" s="27" customFormat="1" ht="30" customHeight="1" x14ac:dyDescent="0.2">
      <c r="A116" s="20">
        <v>3</v>
      </c>
      <c r="B116" s="21">
        <v>2</v>
      </c>
      <c r="C116" s="21">
        <v>1</v>
      </c>
      <c r="D116" s="48"/>
      <c r="E116" s="48"/>
      <c r="F116" s="47">
        <v>20</v>
      </c>
      <c r="G116" s="47"/>
      <c r="H116" s="49" t="s">
        <v>204</v>
      </c>
      <c r="I116" s="24">
        <f>+I118</f>
        <v>2623440000</v>
      </c>
      <c r="J116" s="24">
        <f t="shared" si="41"/>
        <v>0</v>
      </c>
      <c r="K116" s="24">
        <f t="shared" si="41"/>
        <v>0</v>
      </c>
      <c r="L116" s="24">
        <f t="shared" si="41"/>
        <v>0</v>
      </c>
      <c r="M116" s="24">
        <f t="shared" si="41"/>
        <v>0</v>
      </c>
      <c r="N116" s="24">
        <f t="shared" si="41"/>
        <v>0</v>
      </c>
      <c r="O116" s="24">
        <f t="shared" si="41"/>
        <v>0</v>
      </c>
      <c r="P116" s="24">
        <f t="shared" si="41"/>
        <v>0</v>
      </c>
      <c r="Q116" s="24">
        <f t="shared" si="41"/>
        <v>0</v>
      </c>
      <c r="R116" s="25">
        <f t="shared" si="27"/>
        <v>0</v>
      </c>
      <c r="S116" s="26">
        <f t="shared" si="28"/>
        <v>0</v>
      </c>
      <c r="T116" s="81"/>
    </row>
    <row r="117" spans="1:20" s="27" customFormat="1" ht="30" customHeight="1" x14ac:dyDescent="0.2">
      <c r="A117" s="20">
        <v>3</v>
      </c>
      <c r="B117" s="21">
        <v>2</v>
      </c>
      <c r="C117" s="21">
        <v>1</v>
      </c>
      <c r="D117" s="48"/>
      <c r="E117" s="48"/>
      <c r="F117" s="47">
        <v>21</v>
      </c>
      <c r="G117" s="47"/>
      <c r="H117" s="49" t="s">
        <v>204</v>
      </c>
      <c r="I117" s="24">
        <f>+I119</f>
        <v>260689000000</v>
      </c>
      <c r="J117" s="24">
        <f t="shared" si="41"/>
        <v>0</v>
      </c>
      <c r="K117" s="24">
        <f t="shared" si="41"/>
        <v>260689000000</v>
      </c>
      <c r="L117" s="24">
        <f t="shared" si="41"/>
        <v>0</v>
      </c>
      <c r="M117" s="24">
        <f t="shared" si="41"/>
        <v>260689000000</v>
      </c>
      <c r="N117" s="24">
        <f t="shared" si="41"/>
        <v>0</v>
      </c>
      <c r="O117" s="24">
        <f t="shared" si="41"/>
        <v>260689000000</v>
      </c>
      <c r="P117" s="24">
        <f t="shared" si="41"/>
        <v>0</v>
      </c>
      <c r="Q117" s="24">
        <f t="shared" si="41"/>
        <v>260689000000</v>
      </c>
      <c r="R117" s="25">
        <f t="shared" si="27"/>
        <v>1</v>
      </c>
      <c r="S117" s="26">
        <f t="shared" si="28"/>
        <v>1</v>
      </c>
      <c r="T117" s="81"/>
    </row>
    <row r="118" spans="1:20" s="37" customFormat="1" ht="30" customHeight="1" x14ac:dyDescent="0.2">
      <c r="A118" s="50">
        <v>3</v>
      </c>
      <c r="B118" s="31">
        <v>2</v>
      </c>
      <c r="C118" s="31">
        <v>1</v>
      </c>
      <c r="D118" s="31">
        <v>1</v>
      </c>
      <c r="E118" s="51" t="s">
        <v>1</v>
      </c>
      <c r="F118" s="31">
        <v>20</v>
      </c>
      <c r="G118" s="31" t="s">
        <v>205</v>
      </c>
      <c r="H118" s="52" t="s">
        <v>206</v>
      </c>
      <c r="I118" s="34">
        <v>2623440000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5">
        <f t="shared" si="27"/>
        <v>0</v>
      </c>
      <c r="S118" s="36">
        <f t="shared" si="28"/>
        <v>0</v>
      </c>
      <c r="T118" s="80"/>
    </row>
    <row r="119" spans="1:20" s="37" customFormat="1" ht="30" customHeight="1" x14ac:dyDescent="0.2">
      <c r="A119" s="50">
        <v>3</v>
      </c>
      <c r="B119" s="31">
        <v>2</v>
      </c>
      <c r="C119" s="31">
        <v>1</v>
      </c>
      <c r="D119" s="51">
        <v>17</v>
      </c>
      <c r="E119" s="51" t="s">
        <v>1</v>
      </c>
      <c r="F119" s="53">
        <v>21</v>
      </c>
      <c r="G119" s="53" t="s">
        <v>207</v>
      </c>
      <c r="H119" s="52" t="s">
        <v>208</v>
      </c>
      <c r="I119" s="34">
        <v>260689000000</v>
      </c>
      <c r="J119" s="34">
        <v>0</v>
      </c>
      <c r="K119" s="34">
        <v>260689000000</v>
      </c>
      <c r="L119" s="34">
        <v>0</v>
      </c>
      <c r="M119" s="34">
        <v>260689000000</v>
      </c>
      <c r="N119" s="34">
        <v>0</v>
      </c>
      <c r="O119" s="34">
        <v>260689000000</v>
      </c>
      <c r="P119" s="34">
        <v>0</v>
      </c>
      <c r="Q119" s="34">
        <v>260689000000</v>
      </c>
      <c r="R119" s="35">
        <f t="shared" si="27"/>
        <v>1</v>
      </c>
      <c r="S119" s="36">
        <f t="shared" si="28"/>
        <v>1</v>
      </c>
      <c r="T119" s="80"/>
    </row>
    <row r="120" spans="1:20" s="27" customFormat="1" ht="30" customHeight="1" x14ac:dyDescent="0.2">
      <c r="A120" s="54">
        <v>3</v>
      </c>
      <c r="B120" s="38">
        <v>6</v>
      </c>
      <c r="C120" s="21"/>
      <c r="D120" s="22"/>
      <c r="E120" s="22"/>
      <c r="F120" s="47">
        <v>20</v>
      </c>
      <c r="G120" s="47"/>
      <c r="H120" s="28" t="s">
        <v>209</v>
      </c>
      <c r="I120" s="24">
        <f>+I121</f>
        <v>3764383000</v>
      </c>
      <c r="J120" s="24">
        <f t="shared" ref="J120:Q120" si="42">+J121</f>
        <v>0</v>
      </c>
      <c r="K120" s="24">
        <f t="shared" si="42"/>
        <v>553350000</v>
      </c>
      <c r="L120" s="24">
        <f t="shared" si="42"/>
        <v>0</v>
      </c>
      <c r="M120" s="24">
        <f t="shared" si="42"/>
        <v>0</v>
      </c>
      <c r="N120" s="24">
        <f t="shared" si="42"/>
        <v>0</v>
      </c>
      <c r="O120" s="24">
        <f t="shared" si="42"/>
        <v>0</v>
      </c>
      <c r="P120" s="24">
        <f t="shared" si="42"/>
        <v>0</v>
      </c>
      <c r="Q120" s="24">
        <f t="shared" si="42"/>
        <v>0</v>
      </c>
      <c r="R120" s="25">
        <f t="shared" si="27"/>
        <v>0</v>
      </c>
      <c r="S120" s="26">
        <f t="shared" si="28"/>
        <v>0</v>
      </c>
      <c r="T120" s="81"/>
    </row>
    <row r="121" spans="1:20" s="27" customFormat="1" ht="30" customHeight="1" x14ac:dyDescent="0.2">
      <c r="A121" s="54">
        <v>3</v>
      </c>
      <c r="B121" s="38">
        <v>6</v>
      </c>
      <c r="C121" s="21">
        <v>1</v>
      </c>
      <c r="D121" s="22"/>
      <c r="E121" s="22"/>
      <c r="F121" s="47">
        <v>20</v>
      </c>
      <c r="G121" s="47"/>
      <c r="H121" s="28" t="s">
        <v>210</v>
      </c>
      <c r="I121" s="24">
        <f t="shared" ref="I121:Q121" si="43">+I123</f>
        <v>3764383000</v>
      </c>
      <c r="J121" s="24">
        <f t="shared" si="43"/>
        <v>0</v>
      </c>
      <c r="K121" s="24">
        <f t="shared" si="43"/>
        <v>553350000</v>
      </c>
      <c r="L121" s="24">
        <f t="shared" si="43"/>
        <v>0</v>
      </c>
      <c r="M121" s="24">
        <f t="shared" si="43"/>
        <v>0</v>
      </c>
      <c r="N121" s="24">
        <f t="shared" si="43"/>
        <v>0</v>
      </c>
      <c r="O121" s="24">
        <f t="shared" si="43"/>
        <v>0</v>
      </c>
      <c r="P121" s="24">
        <f t="shared" si="43"/>
        <v>0</v>
      </c>
      <c r="Q121" s="24">
        <f t="shared" si="43"/>
        <v>0</v>
      </c>
      <c r="R121" s="25">
        <f t="shared" si="27"/>
        <v>0</v>
      </c>
      <c r="S121" s="26">
        <f t="shared" si="28"/>
        <v>0</v>
      </c>
      <c r="T121" s="81"/>
    </row>
    <row r="122" spans="1:20" s="27" customFormat="1" ht="30" customHeight="1" x14ac:dyDescent="0.2">
      <c r="A122" s="54">
        <v>3</v>
      </c>
      <c r="B122" s="38">
        <v>6</v>
      </c>
      <c r="C122" s="21">
        <v>1</v>
      </c>
      <c r="D122" s="22"/>
      <c r="E122" s="22"/>
      <c r="F122" s="47">
        <v>21</v>
      </c>
      <c r="G122" s="47"/>
      <c r="H122" s="28" t="s">
        <v>210</v>
      </c>
      <c r="I122" s="24">
        <f t="shared" ref="I122:Q122" si="44">+I123</f>
        <v>3764383000</v>
      </c>
      <c r="J122" s="24">
        <f t="shared" si="44"/>
        <v>0</v>
      </c>
      <c r="K122" s="24">
        <f t="shared" si="44"/>
        <v>553350000</v>
      </c>
      <c r="L122" s="24">
        <f t="shared" si="44"/>
        <v>0</v>
      </c>
      <c r="M122" s="24">
        <f t="shared" si="44"/>
        <v>0</v>
      </c>
      <c r="N122" s="24">
        <f t="shared" si="44"/>
        <v>0</v>
      </c>
      <c r="O122" s="24">
        <f t="shared" si="44"/>
        <v>0</v>
      </c>
      <c r="P122" s="24">
        <f t="shared" si="44"/>
        <v>0</v>
      </c>
      <c r="Q122" s="24">
        <f t="shared" si="44"/>
        <v>0</v>
      </c>
      <c r="R122" s="35">
        <f t="shared" si="27"/>
        <v>0</v>
      </c>
      <c r="S122" s="36">
        <f t="shared" si="28"/>
        <v>0</v>
      </c>
      <c r="T122" s="80"/>
    </row>
    <row r="123" spans="1:20" s="27" customFormat="1" ht="30" customHeight="1" x14ac:dyDescent="0.2">
      <c r="A123" s="29">
        <v>3</v>
      </c>
      <c r="B123" s="30">
        <v>6</v>
      </c>
      <c r="C123" s="30">
        <v>1</v>
      </c>
      <c r="D123" s="31">
        <v>1</v>
      </c>
      <c r="E123" s="22"/>
      <c r="F123" s="47">
        <v>20</v>
      </c>
      <c r="G123" s="47" t="s">
        <v>211</v>
      </c>
      <c r="H123" s="33" t="s">
        <v>210</v>
      </c>
      <c r="I123" s="34">
        <v>3764383000</v>
      </c>
      <c r="J123" s="34">
        <v>0</v>
      </c>
      <c r="K123" s="34">
        <v>553350000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5">
        <f t="shared" si="27"/>
        <v>0</v>
      </c>
      <c r="S123" s="36">
        <f t="shared" si="28"/>
        <v>0</v>
      </c>
      <c r="T123" s="80"/>
    </row>
    <row r="124" spans="1:20" s="27" customFormat="1" ht="30" customHeight="1" x14ac:dyDescent="0.2">
      <c r="A124" s="20">
        <v>5</v>
      </c>
      <c r="B124" s="21"/>
      <c r="C124" s="21"/>
      <c r="D124" s="48"/>
      <c r="E124" s="48"/>
      <c r="F124" s="47"/>
      <c r="G124" s="47"/>
      <c r="H124" s="49" t="s">
        <v>212</v>
      </c>
      <c r="I124" s="24">
        <f t="shared" ref="I124:Q126" si="45">+I125</f>
        <v>47711605000</v>
      </c>
      <c r="J124" s="24">
        <f t="shared" si="45"/>
        <v>1546223522</v>
      </c>
      <c r="K124" s="24">
        <f t="shared" si="45"/>
        <v>30847865692</v>
      </c>
      <c r="L124" s="24">
        <f t="shared" si="45"/>
        <v>5014278223</v>
      </c>
      <c r="M124" s="24">
        <f t="shared" si="45"/>
        <v>25792238973</v>
      </c>
      <c r="N124" s="24">
        <f t="shared" si="45"/>
        <v>1866324159.0900002</v>
      </c>
      <c r="O124" s="24">
        <f t="shared" si="45"/>
        <v>4887932888.960001</v>
      </c>
      <c r="P124" s="24">
        <f t="shared" si="45"/>
        <v>1793703703.0900002</v>
      </c>
      <c r="Q124" s="24">
        <f t="shared" si="45"/>
        <v>4757484207.960001</v>
      </c>
      <c r="R124" s="25">
        <f t="shared" si="27"/>
        <v>0.54058627818116789</v>
      </c>
      <c r="S124" s="26">
        <f t="shared" si="28"/>
        <v>0.10244746302204676</v>
      </c>
      <c r="T124" s="81"/>
    </row>
    <row r="125" spans="1:20" s="27" customFormat="1" ht="30" customHeight="1" x14ac:dyDescent="0.2">
      <c r="A125" s="54">
        <v>5</v>
      </c>
      <c r="B125" s="38">
        <v>1</v>
      </c>
      <c r="C125" s="21"/>
      <c r="D125" s="48"/>
      <c r="E125" s="48"/>
      <c r="F125" s="49"/>
      <c r="G125" s="49"/>
      <c r="H125" s="55" t="s">
        <v>213</v>
      </c>
      <c r="I125" s="24">
        <f t="shared" si="45"/>
        <v>47711605000</v>
      </c>
      <c r="J125" s="24">
        <f t="shared" si="45"/>
        <v>1546223522</v>
      </c>
      <c r="K125" s="24">
        <f t="shared" si="45"/>
        <v>30847865692</v>
      </c>
      <c r="L125" s="24">
        <f t="shared" si="45"/>
        <v>5014278223</v>
      </c>
      <c r="M125" s="24">
        <f t="shared" si="45"/>
        <v>25792238973</v>
      </c>
      <c r="N125" s="24">
        <f t="shared" si="45"/>
        <v>1866324159.0900002</v>
      </c>
      <c r="O125" s="24">
        <f t="shared" si="45"/>
        <v>4887932888.960001</v>
      </c>
      <c r="P125" s="24">
        <f t="shared" si="45"/>
        <v>1793703703.0900002</v>
      </c>
      <c r="Q125" s="24">
        <f t="shared" si="45"/>
        <v>4757484207.960001</v>
      </c>
      <c r="R125" s="25">
        <f t="shared" si="27"/>
        <v>0.54058627818116789</v>
      </c>
      <c r="S125" s="26">
        <f t="shared" si="28"/>
        <v>0.10244746302204676</v>
      </c>
      <c r="T125" s="81"/>
    </row>
    <row r="126" spans="1:20" s="37" customFormat="1" ht="30" customHeight="1" x14ac:dyDescent="0.2">
      <c r="A126" s="29">
        <v>5</v>
      </c>
      <c r="B126" s="30">
        <v>1</v>
      </c>
      <c r="C126" s="30">
        <v>2</v>
      </c>
      <c r="D126" s="51"/>
      <c r="E126" s="51"/>
      <c r="F126" s="56">
        <v>20</v>
      </c>
      <c r="G126" s="56"/>
      <c r="H126" s="55" t="s">
        <v>214</v>
      </c>
      <c r="I126" s="24">
        <f t="shared" si="45"/>
        <v>47711605000</v>
      </c>
      <c r="J126" s="24">
        <f t="shared" si="45"/>
        <v>1546223522</v>
      </c>
      <c r="K126" s="24">
        <f t="shared" si="45"/>
        <v>30847865692</v>
      </c>
      <c r="L126" s="24">
        <f t="shared" si="45"/>
        <v>5014278223</v>
      </c>
      <c r="M126" s="24">
        <f t="shared" si="45"/>
        <v>25792238973</v>
      </c>
      <c r="N126" s="24">
        <f t="shared" si="45"/>
        <v>1866324159.0900002</v>
      </c>
      <c r="O126" s="24">
        <f t="shared" si="45"/>
        <v>4887932888.960001</v>
      </c>
      <c r="P126" s="24">
        <f t="shared" si="45"/>
        <v>1793703703.0900002</v>
      </c>
      <c r="Q126" s="24">
        <f t="shared" si="45"/>
        <v>4757484207.960001</v>
      </c>
      <c r="R126" s="25">
        <f t="shared" si="27"/>
        <v>0.54058627818116789</v>
      </c>
      <c r="S126" s="26">
        <f t="shared" si="28"/>
        <v>0.10244746302204676</v>
      </c>
      <c r="T126" s="81"/>
    </row>
    <row r="127" spans="1:20" s="37" customFormat="1" ht="30" customHeight="1" x14ac:dyDescent="0.2">
      <c r="A127" s="29">
        <v>5</v>
      </c>
      <c r="B127" s="30">
        <v>1</v>
      </c>
      <c r="C127" s="30">
        <v>2</v>
      </c>
      <c r="D127" s="51">
        <v>1</v>
      </c>
      <c r="E127" s="51"/>
      <c r="F127" s="56">
        <v>20</v>
      </c>
      <c r="G127" s="56"/>
      <c r="H127" s="55" t="s">
        <v>214</v>
      </c>
      <c r="I127" s="24">
        <f t="shared" ref="I127:Q127" si="46">SUM(I128:I134)</f>
        <v>47711605000</v>
      </c>
      <c r="J127" s="24">
        <f t="shared" si="46"/>
        <v>1546223522</v>
      </c>
      <c r="K127" s="24">
        <f t="shared" si="46"/>
        <v>30847865692</v>
      </c>
      <c r="L127" s="24">
        <f t="shared" si="46"/>
        <v>5014278223</v>
      </c>
      <c r="M127" s="24">
        <f t="shared" si="46"/>
        <v>25792238973</v>
      </c>
      <c r="N127" s="24">
        <f t="shared" si="46"/>
        <v>1866324159.0900002</v>
      </c>
      <c r="O127" s="24">
        <f t="shared" si="46"/>
        <v>4887932888.960001</v>
      </c>
      <c r="P127" s="24">
        <f t="shared" si="46"/>
        <v>1793703703.0900002</v>
      </c>
      <c r="Q127" s="24">
        <f t="shared" si="46"/>
        <v>4757484207.960001</v>
      </c>
      <c r="R127" s="25">
        <f t="shared" si="27"/>
        <v>0.54058627818116789</v>
      </c>
      <c r="S127" s="26">
        <f t="shared" si="28"/>
        <v>0.10244746302204676</v>
      </c>
      <c r="T127" s="81"/>
    </row>
    <row r="128" spans="1:20" s="37" customFormat="1" ht="30" customHeight="1" x14ac:dyDescent="0.2">
      <c r="A128" s="29">
        <v>5</v>
      </c>
      <c r="B128" s="30">
        <v>1</v>
      </c>
      <c r="C128" s="30">
        <v>2</v>
      </c>
      <c r="D128" s="51">
        <v>1</v>
      </c>
      <c r="E128" s="51">
        <v>6</v>
      </c>
      <c r="F128" s="56">
        <v>20</v>
      </c>
      <c r="G128" s="56" t="s">
        <v>215</v>
      </c>
      <c r="H128" s="57" t="s">
        <v>70</v>
      </c>
      <c r="I128" s="34">
        <v>32027854704</v>
      </c>
      <c r="J128" s="34">
        <v>830589863</v>
      </c>
      <c r="K128" s="34">
        <v>20951727588</v>
      </c>
      <c r="L128" s="34">
        <v>599722905</v>
      </c>
      <c r="M128" s="34">
        <v>18026705803</v>
      </c>
      <c r="N128" s="34">
        <v>1625337101.78</v>
      </c>
      <c r="O128" s="34">
        <v>3589215668.6500001</v>
      </c>
      <c r="P128" s="34">
        <v>1625416403.78</v>
      </c>
      <c r="Q128" s="34">
        <v>3531904241.6500001</v>
      </c>
      <c r="R128" s="35">
        <f t="shared" si="27"/>
        <v>0.56284462289472736</v>
      </c>
      <c r="S128" s="36">
        <f t="shared" si="28"/>
        <v>0.11206544121738314</v>
      </c>
      <c r="T128" s="80"/>
    </row>
    <row r="129" spans="1:20" s="37" customFormat="1" ht="30" customHeight="1" x14ac:dyDescent="0.2">
      <c r="A129" s="29">
        <v>5</v>
      </c>
      <c r="B129" s="30">
        <v>1</v>
      </c>
      <c r="C129" s="30">
        <v>2</v>
      </c>
      <c r="D129" s="51">
        <v>1</v>
      </c>
      <c r="E129" s="51">
        <v>7</v>
      </c>
      <c r="F129" s="56">
        <v>20</v>
      </c>
      <c r="G129" s="56" t="s">
        <v>216</v>
      </c>
      <c r="H129" s="57" t="s">
        <v>217</v>
      </c>
      <c r="I129" s="34">
        <v>10188101127</v>
      </c>
      <c r="J129" s="34">
        <v>144331017</v>
      </c>
      <c r="K129" s="34">
        <v>5031165067</v>
      </c>
      <c r="L129" s="34">
        <v>4247136656</v>
      </c>
      <c r="M129" s="34">
        <v>4483970706</v>
      </c>
      <c r="N129" s="34">
        <v>25569408.879999999</v>
      </c>
      <c r="O129" s="34">
        <v>29842722.879999999</v>
      </c>
      <c r="P129" s="34">
        <v>25569408.879999999</v>
      </c>
      <c r="Q129" s="34">
        <v>29842722.879999999</v>
      </c>
      <c r="R129" s="35">
        <f t="shared" si="27"/>
        <v>0.44011839400737823</v>
      </c>
      <c r="S129" s="36">
        <f t="shared" si="28"/>
        <v>2.9291741913429086E-3</v>
      </c>
      <c r="T129" s="80"/>
    </row>
    <row r="130" spans="1:20" s="37" customFormat="1" ht="30" customHeight="1" x14ac:dyDescent="0.2">
      <c r="A130" s="29">
        <v>5</v>
      </c>
      <c r="B130" s="30">
        <v>1</v>
      </c>
      <c r="C130" s="30">
        <v>2</v>
      </c>
      <c r="D130" s="51">
        <v>1</v>
      </c>
      <c r="E130" s="51">
        <v>9</v>
      </c>
      <c r="F130" s="56">
        <v>20</v>
      </c>
      <c r="G130" s="56" t="s">
        <v>218</v>
      </c>
      <c r="H130" s="57" t="s">
        <v>126</v>
      </c>
      <c r="I130" s="34">
        <v>1742934021</v>
      </c>
      <c r="J130" s="34">
        <v>28000000</v>
      </c>
      <c r="K130" s="34">
        <v>1628000000</v>
      </c>
      <c r="L130" s="34">
        <v>0</v>
      </c>
      <c r="M130" s="34">
        <v>1300000000</v>
      </c>
      <c r="N130" s="34">
        <v>0</v>
      </c>
      <c r="O130" s="34">
        <v>0</v>
      </c>
      <c r="P130" s="34"/>
      <c r="Q130" s="34">
        <v>0</v>
      </c>
      <c r="R130" s="35">
        <f t="shared" si="27"/>
        <v>0.74586873876851134</v>
      </c>
      <c r="S130" s="36">
        <f t="shared" si="28"/>
        <v>0</v>
      </c>
      <c r="T130" s="80"/>
    </row>
    <row r="131" spans="1:20" s="37" customFormat="1" ht="30" customHeight="1" x14ac:dyDescent="0.2">
      <c r="A131" s="29">
        <v>5</v>
      </c>
      <c r="B131" s="30">
        <v>1</v>
      </c>
      <c r="C131" s="30">
        <v>2</v>
      </c>
      <c r="D131" s="51">
        <v>1</v>
      </c>
      <c r="E131" s="51">
        <v>16</v>
      </c>
      <c r="F131" s="56">
        <v>20</v>
      </c>
      <c r="G131" s="56" t="s">
        <v>219</v>
      </c>
      <c r="H131" s="57" t="s">
        <v>220</v>
      </c>
      <c r="I131" s="34">
        <v>1990000000</v>
      </c>
      <c r="J131" s="34">
        <v>618796500</v>
      </c>
      <c r="K131" s="34">
        <v>1924406000</v>
      </c>
      <c r="L131" s="34">
        <v>109000000</v>
      </c>
      <c r="M131" s="34">
        <v>1298406000</v>
      </c>
      <c r="N131" s="34">
        <v>153025000</v>
      </c>
      <c r="O131" s="34">
        <v>1127431000</v>
      </c>
      <c r="P131" s="34">
        <v>80000000</v>
      </c>
      <c r="Q131" s="34">
        <v>1054406000</v>
      </c>
      <c r="R131" s="35">
        <f t="shared" si="27"/>
        <v>0.65246532663316581</v>
      </c>
      <c r="S131" s="36">
        <f t="shared" si="28"/>
        <v>0.5665482412060302</v>
      </c>
      <c r="T131" s="80"/>
    </row>
    <row r="132" spans="1:20" s="37" customFormat="1" ht="30" customHeight="1" x14ac:dyDescent="0.2">
      <c r="A132" s="29">
        <v>5</v>
      </c>
      <c r="B132" s="30">
        <v>1</v>
      </c>
      <c r="C132" s="30">
        <v>2</v>
      </c>
      <c r="D132" s="51">
        <v>1</v>
      </c>
      <c r="E132" s="51">
        <v>24</v>
      </c>
      <c r="F132" s="56">
        <v>20</v>
      </c>
      <c r="G132" s="56" t="s">
        <v>221</v>
      </c>
      <c r="H132" s="57" t="s">
        <v>222</v>
      </c>
      <c r="I132" s="34">
        <v>1157350818</v>
      </c>
      <c r="J132" s="34">
        <v>-95000000</v>
      </c>
      <c r="K132" s="34">
        <v>767270818</v>
      </c>
      <c r="L132" s="34">
        <v>29734022</v>
      </c>
      <c r="M132" s="34">
        <v>246383960</v>
      </c>
      <c r="N132" s="34">
        <v>23349695</v>
      </c>
      <c r="O132" s="34">
        <v>67211083</v>
      </c>
      <c r="P132" s="34">
        <v>23674937</v>
      </c>
      <c r="Q132" s="34">
        <v>67098829</v>
      </c>
      <c r="R132" s="35">
        <f t="shared" si="27"/>
        <v>0.21288615013533432</v>
      </c>
      <c r="S132" s="36">
        <f t="shared" si="28"/>
        <v>5.8073215100108044E-2</v>
      </c>
      <c r="T132" s="80"/>
    </row>
    <row r="133" spans="1:20" s="37" customFormat="1" ht="30" customHeight="1" x14ac:dyDescent="0.2">
      <c r="A133" s="29">
        <v>5</v>
      </c>
      <c r="B133" s="30">
        <v>1</v>
      </c>
      <c r="C133" s="30">
        <v>2</v>
      </c>
      <c r="D133" s="51">
        <v>1</v>
      </c>
      <c r="E133" s="51">
        <v>27</v>
      </c>
      <c r="F133" s="56">
        <v>20</v>
      </c>
      <c r="G133" s="56" t="s">
        <v>223</v>
      </c>
      <c r="H133" s="57" t="s">
        <v>224</v>
      </c>
      <c r="I133" s="34">
        <v>29968111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5">
        <f t="shared" si="27"/>
        <v>0</v>
      </c>
      <c r="S133" s="36">
        <f t="shared" si="28"/>
        <v>0</v>
      </c>
      <c r="T133" s="80"/>
    </row>
    <row r="134" spans="1:20" s="37" customFormat="1" ht="30" customHeight="1" x14ac:dyDescent="0.2">
      <c r="A134" s="29">
        <v>5</v>
      </c>
      <c r="B134" s="30">
        <v>1</v>
      </c>
      <c r="C134" s="30">
        <v>2</v>
      </c>
      <c r="D134" s="51">
        <v>1</v>
      </c>
      <c r="E134" s="51">
        <v>29</v>
      </c>
      <c r="F134" s="56">
        <v>20</v>
      </c>
      <c r="G134" s="56" t="s">
        <v>236</v>
      </c>
      <c r="H134" s="57" t="s">
        <v>224</v>
      </c>
      <c r="I134" s="34">
        <v>575396219</v>
      </c>
      <c r="J134" s="34">
        <v>19506142</v>
      </c>
      <c r="K134" s="34">
        <v>545296219</v>
      </c>
      <c r="L134" s="34">
        <v>28684640</v>
      </c>
      <c r="M134" s="34">
        <v>436772504</v>
      </c>
      <c r="N134" s="34">
        <v>39042953.43</v>
      </c>
      <c r="O134" s="34">
        <v>74232414.430000007</v>
      </c>
      <c r="P134" s="34">
        <v>39042953.43</v>
      </c>
      <c r="Q134" s="34">
        <v>74232414.430000007</v>
      </c>
      <c r="R134" s="35">
        <f t="shared" si="27"/>
        <v>0.75908128968779343</v>
      </c>
      <c r="S134" s="36">
        <f t="shared" si="28"/>
        <v>0.12901095276401184</v>
      </c>
      <c r="T134" s="80"/>
    </row>
    <row r="135" spans="1:20" s="58" customFormat="1" ht="30" customHeight="1" x14ac:dyDescent="0.2">
      <c r="A135" s="120" t="s">
        <v>225</v>
      </c>
      <c r="B135" s="121"/>
      <c r="C135" s="121"/>
      <c r="D135" s="121"/>
      <c r="E135" s="121"/>
      <c r="F135" s="121"/>
      <c r="G135" s="121"/>
      <c r="H135" s="122"/>
      <c r="I135" s="24">
        <f>+I136</f>
        <v>76344000000</v>
      </c>
      <c r="J135" s="24">
        <f t="shared" ref="J135:Q135" si="47">+J136</f>
        <v>529729643</v>
      </c>
      <c r="K135" s="24">
        <f t="shared" si="47"/>
        <v>3168687264</v>
      </c>
      <c r="L135" s="24">
        <f t="shared" si="47"/>
        <v>0</v>
      </c>
      <c r="M135" s="24">
        <f t="shared" si="47"/>
        <v>736055423</v>
      </c>
      <c r="N135" s="24">
        <f t="shared" si="47"/>
        <v>69055829.230000004</v>
      </c>
      <c r="O135" s="24">
        <f t="shared" si="47"/>
        <v>119648287.23</v>
      </c>
      <c r="P135" s="24">
        <f t="shared" si="47"/>
        <v>69055829.230000004</v>
      </c>
      <c r="Q135" s="24">
        <f t="shared" si="47"/>
        <v>119648287.23</v>
      </c>
      <c r="R135" s="25">
        <f t="shared" si="27"/>
        <v>9.6413002069579805E-3</v>
      </c>
      <c r="S135" s="26">
        <f t="shared" si="28"/>
        <v>1.5672258098868282E-3</v>
      </c>
      <c r="T135" s="85"/>
    </row>
    <row r="136" spans="1:20" s="42" customFormat="1" ht="30" customHeight="1" x14ac:dyDescent="0.25">
      <c r="A136" s="20">
        <v>2106</v>
      </c>
      <c r="B136" s="38">
        <v>1900</v>
      </c>
      <c r="C136" s="21"/>
      <c r="D136" s="48"/>
      <c r="E136" s="48"/>
      <c r="F136" s="47"/>
      <c r="G136" s="47"/>
      <c r="H136" s="49" t="s">
        <v>226</v>
      </c>
      <c r="I136" s="24">
        <f>I137</f>
        <v>76344000000</v>
      </c>
      <c r="J136" s="24">
        <f t="shared" ref="J136:Q136" si="48">J137</f>
        <v>529729643</v>
      </c>
      <c r="K136" s="24">
        <f t="shared" si="48"/>
        <v>3168687264</v>
      </c>
      <c r="L136" s="24">
        <f t="shared" si="48"/>
        <v>0</v>
      </c>
      <c r="M136" s="24">
        <f t="shared" si="48"/>
        <v>736055423</v>
      </c>
      <c r="N136" s="24">
        <f t="shared" si="48"/>
        <v>69055829.230000004</v>
      </c>
      <c r="O136" s="24">
        <f t="shared" si="48"/>
        <v>119648287.23</v>
      </c>
      <c r="P136" s="24">
        <f t="shared" si="48"/>
        <v>69055829.230000004</v>
      </c>
      <c r="Q136" s="24">
        <f t="shared" si="48"/>
        <v>119648287.23</v>
      </c>
      <c r="R136" s="25">
        <f t="shared" si="27"/>
        <v>9.6413002069579805E-3</v>
      </c>
      <c r="S136" s="26">
        <f t="shared" si="28"/>
        <v>1.5672258098868282E-3</v>
      </c>
      <c r="T136" s="83"/>
    </row>
    <row r="137" spans="1:20" s="42" customFormat="1" ht="30" customHeight="1" x14ac:dyDescent="0.25">
      <c r="A137" s="20">
        <v>2106</v>
      </c>
      <c r="B137" s="38">
        <v>1900</v>
      </c>
      <c r="C137" s="21">
        <v>1</v>
      </c>
      <c r="D137" s="48"/>
      <c r="E137" s="48"/>
      <c r="F137" s="47"/>
      <c r="G137" s="47"/>
      <c r="H137" s="49" t="s">
        <v>226</v>
      </c>
      <c r="I137" s="24">
        <f>SUM(I138:I141)</f>
        <v>76344000000</v>
      </c>
      <c r="J137" s="24">
        <f t="shared" ref="J137:Q137" si="49">SUM(J138:J141)</f>
        <v>529729643</v>
      </c>
      <c r="K137" s="24">
        <f t="shared" si="49"/>
        <v>3168687264</v>
      </c>
      <c r="L137" s="24">
        <f t="shared" si="49"/>
        <v>0</v>
      </c>
      <c r="M137" s="24">
        <f t="shared" si="49"/>
        <v>736055423</v>
      </c>
      <c r="N137" s="24">
        <f t="shared" si="49"/>
        <v>69055829.230000004</v>
      </c>
      <c r="O137" s="24">
        <f t="shared" si="49"/>
        <v>119648287.23</v>
      </c>
      <c r="P137" s="24">
        <f t="shared" si="49"/>
        <v>69055829.230000004</v>
      </c>
      <c r="Q137" s="24">
        <f t="shared" si="49"/>
        <v>119648287.23</v>
      </c>
      <c r="R137" s="25">
        <f t="shared" si="27"/>
        <v>9.6413002069579805E-3</v>
      </c>
      <c r="S137" s="26">
        <f t="shared" si="28"/>
        <v>1.5672258098868282E-3</v>
      </c>
      <c r="T137" s="83"/>
    </row>
    <row r="138" spans="1:20" s="60" customFormat="1" ht="30" customHeight="1" x14ac:dyDescent="0.25">
      <c r="A138" s="29">
        <v>2106</v>
      </c>
      <c r="B138" s="31">
        <v>1900</v>
      </c>
      <c r="C138" s="30">
        <v>1</v>
      </c>
      <c r="D138" s="51">
        <v>0</v>
      </c>
      <c r="E138" s="51">
        <v>1</v>
      </c>
      <c r="F138" s="53"/>
      <c r="G138" s="53" t="s">
        <v>227</v>
      </c>
      <c r="H138" s="52" t="s">
        <v>228</v>
      </c>
      <c r="I138" s="34">
        <v>60456673306</v>
      </c>
      <c r="J138" s="34">
        <v>449965653</v>
      </c>
      <c r="K138" s="34">
        <v>449965653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59">
        <f t="shared" si="27"/>
        <v>0</v>
      </c>
      <c r="S138" s="36">
        <f t="shared" si="28"/>
        <v>0</v>
      </c>
      <c r="T138" s="86"/>
    </row>
    <row r="139" spans="1:20" s="60" customFormat="1" ht="30" customHeight="1" x14ac:dyDescent="0.25">
      <c r="A139" s="29">
        <v>2106</v>
      </c>
      <c r="B139" s="31">
        <v>1900</v>
      </c>
      <c r="C139" s="30">
        <v>1</v>
      </c>
      <c r="D139" s="51">
        <v>0</v>
      </c>
      <c r="E139" s="51">
        <v>2</v>
      </c>
      <c r="F139" s="53"/>
      <c r="G139" s="53" t="s">
        <v>229</v>
      </c>
      <c r="H139" s="52" t="s">
        <v>230</v>
      </c>
      <c r="I139" s="34">
        <v>12794322709</v>
      </c>
      <c r="J139" s="34">
        <v>79763990</v>
      </c>
      <c r="K139" s="34">
        <v>891198994</v>
      </c>
      <c r="L139" s="34">
        <v>0</v>
      </c>
      <c r="M139" s="34">
        <v>736055423</v>
      </c>
      <c r="N139" s="34">
        <v>69055829.230000004</v>
      </c>
      <c r="O139" s="34">
        <v>119648287.23</v>
      </c>
      <c r="P139" s="34">
        <v>69055829.230000004</v>
      </c>
      <c r="Q139" s="34">
        <v>119648287.23</v>
      </c>
      <c r="R139" s="59">
        <f t="shared" ref="R139:R142" si="50">IFERROR((M139/I139),0)</f>
        <v>5.7529846615658006E-2</v>
      </c>
      <c r="S139" s="36">
        <f t="shared" ref="S139:S142" si="51">IFERROR((O139/I139),0)</f>
        <v>9.3516702643302065E-3</v>
      </c>
      <c r="T139" s="86"/>
    </row>
    <row r="140" spans="1:20" s="60" customFormat="1" ht="30" customHeight="1" x14ac:dyDescent="0.25">
      <c r="A140" s="29">
        <v>2106</v>
      </c>
      <c r="B140" s="31">
        <v>1900</v>
      </c>
      <c r="C140" s="30">
        <v>1</v>
      </c>
      <c r="D140" s="51">
        <v>0</v>
      </c>
      <c r="E140" s="51">
        <v>3</v>
      </c>
      <c r="F140" s="53"/>
      <c r="G140" s="53" t="s">
        <v>231</v>
      </c>
      <c r="H140" s="52" t="s">
        <v>232</v>
      </c>
      <c r="I140" s="34">
        <v>2788844622</v>
      </c>
      <c r="J140" s="34">
        <v>0</v>
      </c>
      <c r="K140" s="34">
        <v>1827522617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59">
        <f t="shared" si="50"/>
        <v>0</v>
      </c>
      <c r="S140" s="36">
        <f t="shared" si="51"/>
        <v>0</v>
      </c>
      <c r="T140" s="86"/>
    </row>
    <row r="141" spans="1:20" s="60" customFormat="1" ht="30" customHeight="1" thickBot="1" x14ac:dyDescent="0.3">
      <c r="A141" s="29">
        <v>2106</v>
      </c>
      <c r="B141" s="31">
        <v>1900</v>
      </c>
      <c r="C141" s="30">
        <v>1</v>
      </c>
      <c r="D141" s="51">
        <v>0</v>
      </c>
      <c r="E141" s="51">
        <v>9</v>
      </c>
      <c r="F141" s="53"/>
      <c r="G141" s="53" t="s">
        <v>233</v>
      </c>
      <c r="H141" s="52" t="s">
        <v>234</v>
      </c>
      <c r="I141" s="34">
        <v>304159363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59">
        <f t="shared" si="50"/>
        <v>0</v>
      </c>
      <c r="S141" s="36">
        <f t="shared" si="51"/>
        <v>0</v>
      </c>
      <c r="T141" s="86"/>
    </row>
    <row r="142" spans="1:20" s="64" customFormat="1" ht="30" customHeight="1" thickBot="1" x14ac:dyDescent="0.3">
      <c r="A142" s="123" t="s">
        <v>235</v>
      </c>
      <c r="B142" s="124"/>
      <c r="C142" s="124"/>
      <c r="D142" s="124"/>
      <c r="E142" s="124"/>
      <c r="F142" s="124"/>
      <c r="G142" s="124"/>
      <c r="H142" s="125"/>
      <c r="I142" s="61">
        <f t="shared" ref="I142:Q142" si="52">+I9+I135</f>
        <v>424279092000</v>
      </c>
      <c r="J142" s="61">
        <f t="shared" si="52"/>
        <v>2575633201</v>
      </c>
      <c r="K142" s="61">
        <f t="shared" si="52"/>
        <v>321197275012.5</v>
      </c>
      <c r="L142" s="61">
        <f t="shared" si="52"/>
        <v>6860803625.5</v>
      </c>
      <c r="M142" s="61">
        <f t="shared" si="52"/>
        <v>300752819080.63</v>
      </c>
      <c r="N142" s="61">
        <f t="shared" si="52"/>
        <v>4099316785.8200002</v>
      </c>
      <c r="O142" s="61">
        <f t="shared" si="52"/>
        <v>275063764924.82001</v>
      </c>
      <c r="P142" s="61">
        <f t="shared" si="52"/>
        <v>4353491985.8199997</v>
      </c>
      <c r="Q142" s="61">
        <f t="shared" si="52"/>
        <v>274551361921.82001</v>
      </c>
      <c r="R142" s="62">
        <f t="shared" si="50"/>
        <v>0.70885609201933053</v>
      </c>
      <c r="S142" s="63">
        <f t="shared" si="51"/>
        <v>0.64830855470205451</v>
      </c>
      <c r="T142" s="82"/>
    </row>
    <row r="143" spans="1:20" x14ac:dyDescent="0.2">
      <c r="A143" s="65"/>
      <c r="B143" s="66"/>
      <c r="C143" s="67"/>
      <c r="D143" s="67"/>
      <c r="E143" s="67"/>
      <c r="F143" s="67"/>
      <c r="G143" s="67"/>
      <c r="H143" s="68"/>
      <c r="I143" s="69"/>
      <c r="J143" s="69"/>
      <c r="K143" s="70"/>
      <c r="L143" s="71"/>
      <c r="M143" s="72"/>
      <c r="N143" s="71"/>
      <c r="O143" s="71"/>
      <c r="P143" s="71"/>
      <c r="Q143" s="72"/>
      <c r="R143" s="73"/>
      <c r="S143" s="133"/>
      <c r="T143" s="73"/>
    </row>
    <row r="144" spans="1:20" x14ac:dyDescent="0.2"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1:17" x14ac:dyDescent="0.2"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1:17" x14ac:dyDescent="0.2"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1:17" x14ac:dyDescent="0.2">
      <c r="A147" s="74"/>
      <c r="B147" s="74"/>
      <c r="C147" s="74"/>
      <c r="D147" s="74"/>
      <c r="E147" s="74"/>
      <c r="F147" s="74"/>
      <c r="G147" s="74"/>
      <c r="H147" s="74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1:17" x14ac:dyDescent="0.2">
      <c r="A148" s="74"/>
      <c r="B148" s="74"/>
      <c r="C148" s="74"/>
      <c r="D148" s="74"/>
      <c r="E148" s="74"/>
      <c r="F148" s="74"/>
      <c r="G148" s="74"/>
      <c r="H148" s="74"/>
      <c r="I148" s="77"/>
      <c r="J148" s="77"/>
      <c r="K148" s="77"/>
      <c r="L148" s="77"/>
      <c r="M148" s="77"/>
      <c r="N148" s="77"/>
      <c r="O148" s="77"/>
      <c r="P148" s="77"/>
      <c r="Q148" s="77"/>
    </row>
  </sheetData>
  <autoFilter ref="A8:U8"/>
  <mergeCells count="25">
    <mergeCell ref="A1:S1"/>
    <mergeCell ref="A2:S2"/>
    <mergeCell ref="A3:S3"/>
    <mergeCell ref="D7:D8"/>
    <mergeCell ref="A9:H9"/>
    <mergeCell ref="A135:H135"/>
    <mergeCell ref="A142:H142"/>
    <mergeCell ref="N5:N8"/>
    <mergeCell ref="O5:O8"/>
    <mergeCell ref="P5:P8"/>
    <mergeCell ref="Q5:Q8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A4:D4"/>
    <mergeCell ref="H4:N4"/>
  </mergeCells>
  <printOptions horizontalCentered="1" verticalCentered="1"/>
  <pageMargins left="0.98425196850393704" right="0.19685039370078741" top="0.27559055118110237" bottom="0.27559055118110237" header="0" footer="0"/>
  <pageSetup scale="47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5</Orden>
    <Tipo_x0020_presupuesto xmlns="d0e351fb-1a75-4546-9b39-7d697f81258f">Informe de Ejecución del Presupuesto de Ingresos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5C6BC783-15CA-4FBD-AEBF-6F794436FCB5}"/>
</file>

<file path=customXml/itemProps2.xml><?xml version="1.0" encoding="utf-8"?>
<ds:datastoreItem xmlns:ds="http://schemas.openxmlformats.org/officeDocument/2006/customXml" ds:itemID="{CB3D1057-14A2-4A5C-B35A-49454941FCCE}"/>
</file>

<file path=customXml/itemProps3.xml><?xml version="1.0" encoding="utf-8"?>
<ds:datastoreItem xmlns:ds="http://schemas.openxmlformats.org/officeDocument/2006/customXml" ds:itemID="{C6D903D6-22A5-4ADF-8B17-9592A13368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Mayo (Ingresos)</dc:title>
  <dc:creator>Windows User</dc:creator>
  <cp:lastModifiedBy>Janier Cuervo Ordoñez</cp:lastModifiedBy>
  <cp:lastPrinted>2017-07-11T16:03:21Z</cp:lastPrinted>
  <dcterms:created xsi:type="dcterms:W3CDTF">2014-01-22T22:03:49Z</dcterms:created>
  <dcterms:modified xsi:type="dcterms:W3CDTF">2017-07-11T16:03:24Z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12600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